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60" yWindow="525" windowWidth="19815" windowHeight="7365" activeTab="1"/>
  </bookViews>
  <sheets>
    <sheet name="PERSETUJUAN" sheetId="1" r:id="rId1"/>
    <sheet name="INPUTAN DESA ...." sheetId="2" r:id="rId2"/>
  </sheets>
  <definedNames>
    <definedName name="_xlnm._FilterDatabase" localSheetId="1" hidden="1">'INPUTAN DESA ....'!$A$4:$G$933</definedName>
  </definedNames>
  <calcPr calcId="124519"/>
</workbook>
</file>

<file path=xl/calcChain.xml><?xml version="1.0" encoding="utf-8"?>
<calcChain xmlns="http://schemas.openxmlformats.org/spreadsheetml/2006/main">
  <c r="E512" i="2"/>
  <c r="E511"/>
  <c r="E510"/>
  <c r="E581"/>
  <c r="E579"/>
  <c r="E578"/>
  <c r="E473"/>
  <c r="E472"/>
  <c r="E471"/>
  <c r="E470"/>
  <c r="E427"/>
  <c r="E426"/>
  <c r="E425"/>
  <c r="E424"/>
  <c r="E423"/>
  <c r="E422"/>
  <c r="E421"/>
  <c r="E420"/>
  <c r="E419"/>
  <c r="E418"/>
  <c r="E417"/>
  <c r="E416"/>
  <c r="E364"/>
  <c r="E317"/>
  <c r="E301"/>
  <c r="E300"/>
  <c r="E299"/>
  <c r="E298"/>
  <c r="E297"/>
  <c r="E296"/>
  <c r="E289"/>
  <c r="E288"/>
  <c r="E287"/>
  <c r="E286"/>
  <c r="E285"/>
  <c r="E284"/>
  <c r="E283"/>
  <c r="E282"/>
  <c r="E281"/>
  <c r="E280"/>
  <c r="G922"/>
  <c r="E922" s="1"/>
  <c r="G921"/>
  <c r="E921" s="1"/>
  <c r="G920"/>
  <c r="G923" s="1"/>
  <c r="G916"/>
  <c r="E916"/>
  <c r="G915"/>
  <c r="E915"/>
  <c r="G914"/>
  <c r="G917" s="1"/>
  <c r="E914"/>
  <c r="G910"/>
  <c r="E910" s="1"/>
  <c r="G909"/>
  <c r="E909" s="1"/>
  <c r="G908"/>
  <c r="E908" s="1"/>
  <c r="G907"/>
  <c r="E907" s="1"/>
  <c r="G902"/>
  <c r="G903" s="1"/>
  <c r="E903" s="1"/>
  <c r="G901"/>
  <c r="E901" s="1"/>
  <c r="G900"/>
  <c r="E900"/>
  <c r="G898"/>
  <c r="G899" s="1"/>
  <c r="E899" s="1"/>
  <c r="G895"/>
  <c r="G896" s="1"/>
  <c r="G892"/>
  <c r="G893" s="1"/>
  <c r="E892"/>
  <c r="G889"/>
  <c r="G890" s="1"/>
  <c r="G887"/>
  <c r="G888" s="1"/>
  <c r="E888" s="1"/>
  <c r="G886"/>
  <c r="E886" s="1"/>
  <c r="G883"/>
  <c r="G884" s="1"/>
  <c r="E883"/>
  <c r="G881"/>
  <c r="G882" s="1"/>
  <c r="E882" s="1"/>
  <c r="G877"/>
  <c r="G878" s="1"/>
  <c r="E877"/>
  <c r="G875"/>
  <c r="G876" s="1"/>
  <c r="E876" s="1"/>
  <c r="G867"/>
  <c r="G868" s="1"/>
  <c r="E868" s="1"/>
  <c r="G866"/>
  <c r="E866" s="1"/>
  <c r="G865"/>
  <c r="E865"/>
  <c r="G863"/>
  <c r="G864" s="1"/>
  <c r="E864" s="1"/>
  <c r="G862"/>
  <c r="E862" s="1"/>
  <c r="G861"/>
  <c r="E861"/>
  <c r="G859"/>
  <c r="G860" s="1"/>
  <c r="E860" s="1"/>
  <c r="G858"/>
  <c r="E858" s="1"/>
  <c r="G857"/>
  <c r="E857"/>
  <c r="G855"/>
  <c r="G856" s="1"/>
  <c r="E856" s="1"/>
  <c r="G852"/>
  <c r="G853" s="1"/>
  <c r="E852"/>
  <c r="G850"/>
  <c r="G851" s="1"/>
  <c r="E851" s="1"/>
  <c r="G849"/>
  <c r="E849" s="1"/>
  <c r="G846"/>
  <c r="E846" s="1"/>
  <c r="G844"/>
  <c r="G845" s="1"/>
  <c r="E845" s="1"/>
  <c r="G842"/>
  <c r="G843" s="1"/>
  <c r="E843" s="1"/>
  <c r="G840"/>
  <c r="G841" s="1"/>
  <c r="E841" s="1"/>
  <c r="G838"/>
  <c r="G839" s="1"/>
  <c r="E839" s="1"/>
  <c r="G836"/>
  <c r="G837" s="1"/>
  <c r="E837" s="1"/>
  <c r="G832"/>
  <c r="E832" s="1"/>
  <c r="G831"/>
  <c r="E831" s="1"/>
  <c r="G830"/>
  <c r="E830" s="1"/>
  <c r="G829"/>
  <c r="E829" s="1"/>
  <c r="G828"/>
  <c r="E828" s="1"/>
  <c r="G827"/>
  <c r="E827" s="1"/>
  <c r="G826"/>
  <c r="G822"/>
  <c r="G823" s="1"/>
  <c r="E823" s="1"/>
  <c r="G820"/>
  <c r="G821" s="1"/>
  <c r="E821" s="1"/>
  <c r="G818"/>
  <c r="G819" s="1"/>
  <c r="E819" s="1"/>
  <c r="G816"/>
  <c r="G814"/>
  <c r="G815" s="1"/>
  <c r="E815" s="1"/>
  <c r="G813"/>
  <c r="E813" s="1"/>
  <c r="G812"/>
  <c r="E812"/>
  <c r="G810"/>
  <c r="G811" s="1"/>
  <c r="E811" s="1"/>
  <c r="G809"/>
  <c r="E809" s="1"/>
  <c r="G808"/>
  <c r="E808"/>
  <c r="G806"/>
  <c r="G807" s="1"/>
  <c r="E807" s="1"/>
  <c r="G804"/>
  <c r="G805" s="1"/>
  <c r="E805" s="1"/>
  <c r="G802"/>
  <c r="G803" s="1"/>
  <c r="E803" s="1"/>
  <c r="G799"/>
  <c r="G800" s="1"/>
  <c r="E799"/>
  <c r="G797"/>
  <c r="G798" s="1"/>
  <c r="E798" s="1"/>
  <c r="G792"/>
  <c r="G793" s="1"/>
  <c r="E793" s="1"/>
  <c r="G791"/>
  <c r="E791" s="1"/>
  <c r="G790"/>
  <c r="E790"/>
  <c r="G788"/>
  <c r="G789" s="1"/>
  <c r="E789" s="1"/>
  <c r="G787"/>
  <c r="E787" s="1"/>
  <c r="G786"/>
  <c r="E786"/>
  <c r="E784"/>
  <c r="E783"/>
  <c r="E782"/>
  <c r="E781"/>
  <c r="E780"/>
  <c r="E779"/>
  <c r="E777"/>
  <c r="E776"/>
  <c r="E775"/>
  <c r="E774"/>
  <c r="E773"/>
  <c r="E772"/>
  <c r="E771"/>
  <c r="E770"/>
  <c r="E768"/>
  <c r="E767"/>
  <c r="E766"/>
  <c r="E765"/>
  <c r="E764"/>
  <c r="E763"/>
  <c r="E762"/>
  <c r="E761"/>
  <c r="E760"/>
  <c r="E759"/>
  <c r="E758"/>
  <c r="E757"/>
  <c r="E756"/>
  <c r="E755"/>
  <c r="E754"/>
  <c r="E753"/>
  <c r="E751"/>
  <c r="E750"/>
  <c r="E749"/>
  <c r="E748"/>
  <c r="E747"/>
  <c r="E746"/>
  <c r="E745"/>
  <c r="E744"/>
  <c r="E743"/>
  <c r="E742"/>
  <c r="E740"/>
  <c r="E739"/>
  <c r="E738"/>
  <c r="E737"/>
  <c r="E736"/>
  <c r="E735"/>
  <c r="E734"/>
  <c r="E733"/>
  <c r="E732"/>
  <c r="E731"/>
  <c r="E730"/>
  <c r="E729"/>
  <c r="E728"/>
  <c r="E727"/>
  <c r="E726"/>
  <c r="E725"/>
  <c r="E724"/>
  <c r="E723"/>
  <c r="E721"/>
  <c r="E720"/>
  <c r="E719"/>
  <c r="E718"/>
  <c r="E717"/>
  <c r="E716"/>
  <c r="E715"/>
  <c r="E714"/>
  <c r="E713"/>
  <c r="E712"/>
  <c r="E711"/>
  <c r="E710"/>
  <c r="E707"/>
  <c r="E706"/>
  <c r="E705"/>
  <c r="E704"/>
  <c r="E702"/>
  <c r="E701"/>
  <c r="E700"/>
  <c r="E699"/>
  <c r="E698"/>
  <c r="E697"/>
  <c r="E696"/>
  <c r="E695"/>
  <c r="E694"/>
  <c r="A694"/>
  <c r="A704" s="1"/>
  <c r="A710" s="1"/>
  <c r="A716" s="1"/>
  <c r="A723" s="1"/>
  <c r="A732" s="1"/>
  <c r="A742" s="1"/>
  <c r="A747" s="1"/>
  <c r="A753" s="1"/>
  <c r="A761" s="1"/>
  <c r="A770" s="1"/>
  <c r="A774" s="1"/>
  <c r="A779" s="1"/>
  <c r="A780" s="1"/>
  <c r="A781" s="1"/>
  <c r="A782" s="1"/>
  <c r="A783" s="1"/>
  <c r="A784" s="1"/>
  <c r="E692"/>
  <c r="E691"/>
  <c r="E690"/>
  <c r="E689"/>
  <c r="E688"/>
  <c r="E687"/>
  <c r="E686"/>
  <c r="E685"/>
  <c r="E684"/>
  <c r="E683"/>
  <c r="E682"/>
  <c r="E681"/>
  <c r="E680"/>
  <c r="E679"/>
  <c r="E678"/>
  <c r="E677"/>
  <c r="E676"/>
  <c r="E675"/>
  <c r="E674"/>
  <c r="E673"/>
  <c r="A673"/>
  <c r="A674" s="1"/>
  <c r="A675" s="1"/>
  <c r="A676" s="1"/>
  <c r="A677" s="1"/>
  <c r="E672"/>
  <c r="E671"/>
  <c r="E669"/>
  <c r="E668"/>
  <c r="E667"/>
  <c r="E666"/>
  <c r="E665"/>
  <c r="E664"/>
  <c r="E663"/>
  <c r="E662"/>
  <c r="E661"/>
  <c r="E660"/>
  <c r="E659"/>
  <c r="E658"/>
  <c r="E657"/>
  <c r="E656"/>
  <c r="E655"/>
  <c r="E653"/>
  <c r="E652"/>
  <c r="E651"/>
  <c r="E650"/>
  <c r="A650"/>
  <c r="A651" s="1"/>
  <c r="A652" s="1"/>
  <c r="A653" s="1"/>
  <c r="A655" s="1"/>
  <c r="A666" s="1"/>
  <c r="E649"/>
  <c r="E648"/>
  <c r="E647"/>
  <c r="A647"/>
  <c r="E646"/>
  <c r="E643"/>
  <c r="E642"/>
  <c r="E641"/>
  <c r="E640"/>
  <c r="E639"/>
  <c r="E638"/>
  <c r="E624"/>
  <c r="E623"/>
  <c r="E614"/>
  <c r="E613"/>
  <c r="E598"/>
  <c r="E590"/>
  <c r="E585"/>
  <c r="E580"/>
  <c r="E577"/>
  <c r="E576"/>
  <c r="E574"/>
  <c r="E573"/>
  <c r="E572"/>
  <c r="E570"/>
  <c r="E569"/>
  <c r="E568"/>
  <c r="E567"/>
  <c r="E566"/>
  <c r="E565"/>
  <c r="E564"/>
  <c r="E563"/>
  <c r="E562"/>
  <c r="E561"/>
  <c r="E559"/>
  <c r="E558"/>
  <c r="E557"/>
  <c r="E556"/>
  <c r="E554"/>
  <c r="E553"/>
  <c r="E552"/>
  <c r="E551"/>
  <c r="E550"/>
  <c r="E549"/>
  <c r="E548"/>
  <c r="E547"/>
  <c r="E546"/>
  <c r="E545"/>
  <c r="E544"/>
  <c r="E543"/>
  <c r="E542"/>
  <c r="E541"/>
  <c r="E540"/>
  <c r="E531"/>
  <c r="G530"/>
  <c r="G529" s="1"/>
  <c r="G872" s="1"/>
  <c r="E528"/>
  <c r="E527"/>
  <c r="E526"/>
  <c r="E525"/>
  <c r="E524"/>
  <c r="E523"/>
  <c r="E522"/>
  <c r="E521"/>
  <c r="E519"/>
  <c r="E516"/>
  <c r="A516"/>
  <c r="A519" s="1"/>
  <c r="A521" s="1"/>
  <c r="A523" s="1"/>
  <c r="A533" s="1"/>
  <c r="A540" s="1"/>
  <c r="A542" s="1"/>
  <c r="A543" s="1"/>
  <c r="A544" s="1"/>
  <c r="A546" s="1"/>
  <c r="A547" s="1"/>
  <c r="A548" s="1"/>
  <c r="A551" s="1"/>
  <c r="A552" s="1"/>
  <c r="A553" s="1"/>
  <c r="A554" s="1"/>
  <c r="A556" s="1"/>
  <c r="A558" s="1"/>
  <c r="A561" s="1"/>
  <c r="A563" s="1"/>
  <c r="A565" s="1"/>
  <c r="A566" s="1"/>
  <c r="A572" s="1"/>
  <c r="A573" s="1"/>
  <c r="A638" s="1"/>
  <c r="A639" s="1"/>
  <c r="A640" s="1"/>
  <c r="A641" s="1"/>
  <c r="A642" s="1"/>
  <c r="A643" s="1"/>
  <c r="E515"/>
  <c r="E509"/>
  <c r="E508"/>
  <c r="E507"/>
  <c r="E506"/>
  <c r="E505"/>
  <c r="E504"/>
  <c r="E503"/>
  <c r="E502"/>
  <c r="E501"/>
  <c r="E500"/>
  <c r="E499"/>
  <c r="E498"/>
  <c r="E497"/>
  <c r="E496"/>
  <c r="E495"/>
  <c r="E490"/>
  <c r="G489"/>
  <c r="G488" s="1"/>
  <c r="E487"/>
  <c r="E486"/>
  <c r="E485"/>
  <c r="E484"/>
  <c r="E483"/>
  <c r="E482"/>
  <c r="E481"/>
  <c r="E480"/>
  <c r="E479"/>
  <c r="E478"/>
  <c r="E476"/>
  <c r="E475"/>
  <c r="E474"/>
  <c r="E469"/>
  <c r="E467"/>
  <c r="E466"/>
  <c r="E465"/>
  <c r="E464"/>
  <c r="E463"/>
  <c r="E462"/>
  <c r="E461"/>
  <c r="E460"/>
  <c r="E459"/>
  <c r="E458"/>
  <c r="E457"/>
  <c r="E456"/>
  <c r="E455"/>
  <c r="E454"/>
  <c r="E453"/>
  <c r="E452"/>
  <c r="E451"/>
  <c r="E450"/>
  <c r="E449"/>
  <c r="E448"/>
  <c r="E436"/>
  <c r="E435"/>
  <c r="E434"/>
  <c r="E433"/>
  <c r="E432"/>
  <c r="E431"/>
  <c r="E430"/>
  <c r="E429"/>
  <c r="E428"/>
  <c r="E415"/>
  <c r="E414"/>
  <c r="E413"/>
  <c r="E411"/>
  <c r="E410"/>
  <c r="E409"/>
  <c r="E408"/>
  <c r="E407"/>
  <c r="E406"/>
  <c r="E405"/>
  <c r="E404"/>
  <c r="E403"/>
  <c r="E402"/>
  <c r="E401"/>
  <c r="E400"/>
  <c r="E399"/>
  <c r="E398"/>
  <c r="E397"/>
  <c r="E396"/>
  <c r="E395"/>
  <c r="E394"/>
  <c r="E393"/>
  <c r="E392"/>
  <c r="E391"/>
  <c r="E390"/>
  <c r="E389"/>
  <c r="E388"/>
  <c r="E387"/>
  <c r="E386"/>
  <c r="E385"/>
  <c r="E384"/>
  <c r="E383"/>
  <c r="E382"/>
  <c r="E381"/>
  <c r="E379"/>
  <c r="E378"/>
  <c r="E377"/>
  <c r="E376"/>
  <c r="E375"/>
  <c r="E374"/>
  <c r="E373"/>
  <c r="E372"/>
  <c r="E371"/>
  <c r="E370"/>
  <c r="E369"/>
  <c r="E368"/>
  <c r="E367"/>
  <c r="E366"/>
  <c r="E365"/>
  <c r="E363"/>
  <c r="E362"/>
  <c r="E361"/>
  <c r="E360"/>
  <c r="E359"/>
  <c r="E358"/>
  <c r="E357"/>
  <c r="E356"/>
  <c r="E355"/>
  <c r="E354"/>
  <c r="E353"/>
  <c r="E352"/>
  <c r="E351"/>
  <c r="E350"/>
  <c r="E349"/>
  <c r="E348"/>
  <c r="E347"/>
  <c r="E346"/>
  <c r="G344"/>
  <c r="G345" s="1"/>
  <c r="E345" s="1"/>
  <c r="E343"/>
  <c r="E342"/>
  <c r="E341"/>
  <c r="E340"/>
  <c r="E339"/>
  <c r="E338"/>
  <c r="E337"/>
  <c r="E336"/>
  <c r="E335"/>
  <c r="E334"/>
  <c r="E333"/>
  <c r="E332"/>
  <c r="E331"/>
  <c r="E330"/>
  <c r="E329"/>
  <c r="E328"/>
  <c r="E327"/>
  <c r="E326"/>
  <c r="E325"/>
  <c r="E324"/>
  <c r="E323"/>
  <c r="E322"/>
  <c r="E321"/>
  <c r="E320"/>
  <c r="E319"/>
  <c r="E318"/>
  <c r="E316"/>
  <c r="E315"/>
  <c r="E314"/>
  <c r="E312"/>
  <c r="E311"/>
  <c r="E309"/>
  <c r="E308"/>
  <c r="E307"/>
  <c r="E306"/>
  <c r="E295"/>
  <c r="E294"/>
  <c r="E293"/>
  <c r="E292"/>
  <c r="E291"/>
  <c r="E279"/>
  <c r="E278"/>
  <c r="E277"/>
  <c r="E276"/>
  <c r="E275"/>
  <c r="E273"/>
  <c r="E272"/>
  <c r="E271"/>
  <c r="E270"/>
  <c r="E269"/>
  <c r="E268"/>
  <c r="E267"/>
  <c r="E266"/>
  <c r="E265"/>
  <c r="E264"/>
  <c r="E263"/>
  <c r="E262"/>
  <c r="E259"/>
  <c r="E258"/>
  <c r="G253"/>
  <c r="G251"/>
  <c r="G252" s="1"/>
  <c r="E250"/>
  <c r="E249"/>
  <c r="E248"/>
  <c r="E247"/>
  <c r="E246"/>
  <c r="E245"/>
  <c r="E244"/>
  <c r="E243"/>
  <c r="E242"/>
  <c r="E241"/>
  <c r="E240"/>
  <c r="E239"/>
  <c r="E238"/>
  <c r="G233"/>
  <c r="G234" s="1"/>
  <c r="E234" s="1"/>
  <c r="G231"/>
  <c r="G232" s="1"/>
  <c r="E232" s="1"/>
  <c r="E230"/>
  <c r="E229"/>
  <c r="E228"/>
  <c r="E227"/>
  <c r="E226"/>
  <c r="E225"/>
  <c r="E224"/>
  <c r="E223"/>
  <c r="E222"/>
  <c r="E221"/>
  <c r="E220"/>
  <c r="E217"/>
  <c r="E216"/>
  <c r="E215"/>
  <c r="E213"/>
  <c r="E212"/>
  <c r="E211"/>
  <c r="E209"/>
  <c r="E208"/>
  <c r="E207"/>
  <c r="E206"/>
  <c r="E205"/>
  <c r="E204"/>
  <c r="E203"/>
  <c r="E202"/>
  <c r="E201"/>
  <c r="E200"/>
  <c r="E198"/>
  <c r="E197"/>
  <c r="E196"/>
  <c r="E194"/>
  <c r="E193"/>
  <c r="E192"/>
  <c r="E191"/>
  <c r="E190"/>
  <c r="E189"/>
  <c r="E188"/>
  <c r="E187"/>
  <c r="E186"/>
  <c r="E185"/>
  <c r="E183"/>
  <c r="E182"/>
  <c r="E180"/>
  <c r="E179"/>
  <c r="E177"/>
  <c r="E176"/>
  <c r="E174"/>
  <c r="E173"/>
  <c r="E172"/>
  <c r="E170"/>
  <c r="E169"/>
  <c r="E168"/>
  <c r="E166"/>
  <c r="E165"/>
  <c r="E164"/>
  <c r="E162"/>
  <c r="E161"/>
  <c r="E160"/>
  <c r="E158"/>
  <c r="E157"/>
  <c r="E156"/>
  <c r="E154"/>
  <c r="E153"/>
  <c r="E152"/>
  <c r="E150"/>
  <c r="E149"/>
  <c r="E148"/>
  <c r="E146"/>
  <c r="E145"/>
  <c r="E144"/>
  <c r="E142"/>
  <c r="E141"/>
  <c r="E140"/>
  <c r="A140"/>
  <c r="A144" s="1"/>
  <c r="A148" s="1"/>
  <c r="A152" s="1"/>
  <c r="A156" s="1"/>
  <c r="A160" s="1"/>
  <c r="A164" s="1"/>
  <c r="A168" s="1"/>
  <c r="A172" s="1"/>
  <c r="A176" s="1"/>
  <c r="A179" s="1"/>
  <c r="A182" s="1"/>
  <c r="A185" s="1"/>
  <c r="A190" s="1"/>
  <c r="A196" s="1"/>
  <c r="A200" s="1"/>
  <c r="A202" s="1"/>
  <c r="A204" s="1"/>
  <c r="A206" s="1"/>
  <c r="A208" s="1"/>
  <c r="A211" s="1"/>
  <c r="A215" s="1"/>
  <c r="A219" s="1"/>
  <c r="A238" s="1"/>
  <c r="A258" s="1"/>
  <c r="A262" s="1"/>
  <c r="A266" s="1"/>
  <c r="A270" s="1"/>
  <c r="A275" s="1"/>
  <c r="A276" s="1"/>
  <c r="A278" s="1"/>
  <c r="A291" s="1"/>
  <c r="A306" s="1"/>
  <c r="A307" s="1"/>
  <c r="A309" s="1"/>
  <c r="A311" s="1"/>
  <c r="A314" s="1"/>
  <c r="A316" s="1"/>
  <c r="A318" s="1"/>
  <c r="A341" s="1"/>
  <c r="A344" s="1"/>
  <c r="A355" s="1"/>
  <c r="A356" s="1"/>
  <c r="A357" s="1"/>
  <c r="A365" s="1"/>
  <c r="A371" s="1"/>
  <c r="A372" s="1"/>
  <c r="A375" s="1"/>
  <c r="A381" s="1"/>
  <c r="A382" s="1"/>
  <c r="A383" s="1"/>
  <c r="A393" s="1"/>
  <c r="A401" s="1"/>
  <c r="A402" s="1"/>
  <c r="A413" s="1"/>
  <c r="A428" s="1"/>
  <c r="A436" s="1"/>
  <c r="A439" s="1"/>
  <c r="A448" s="1"/>
  <c r="A458" s="1"/>
  <c r="A459" s="1"/>
  <c r="A469" s="1"/>
  <c r="A474" s="1"/>
  <c r="A475" s="1"/>
  <c r="A476" s="1"/>
  <c r="A478" s="1"/>
  <c r="A480" s="1"/>
  <c r="A481" s="1"/>
  <c r="A490" s="1"/>
  <c r="A495" s="1"/>
  <c r="A496" s="1"/>
  <c r="A501" s="1"/>
  <c r="A502" s="1"/>
  <c r="A503" s="1"/>
  <c r="A504" s="1"/>
  <c r="A505" s="1"/>
  <c r="A506" s="1"/>
  <c r="A510" s="1"/>
  <c r="A511" s="1"/>
  <c r="A512" s="1"/>
  <c r="E138"/>
  <c r="E137"/>
  <c r="E136"/>
  <c r="A136"/>
  <c r="E134"/>
  <c r="E133"/>
  <c r="E132"/>
  <c r="G128"/>
  <c r="E127"/>
  <c r="G126"/>
  <c r="G125" s="1"/>
  <c r="E125" s="1"/>
  <c r="G124"/>
  <c r="E124" s="1"/>
  <c r="E122"/>
  <c r="E121"/>
  <c r="E120"/>
  <c r="E119"/>
  <c r="E118"/>
  <c r="E117"/>
  <c r="E116"/>
  <c r="E115"/>
  <c r="E114"/>
  <c r="E113"/>
  <c r="E112"/>
  <c r="E111"/>
  <c r="E110"/>
  <c r="E109"/>
  <c r="E108"/>
  <c r="E107"/>
  <c r="E106"/>
  <c r="E105"/>
  <c r="E104"/>
  <c r="E103"/>
  <c r="E102"/>
  <c r="E101"/>
  <c r="E100"/>
  <c r="E99"/>
  <c r="E98"/>
  <c r="E96"/>
  <c r="E95"/>
  <c r="E94"/>
  <c r="E93"/>
  <c r="E92"/>
  <c r="E91"/>
  <c r="E89"/>
  <c r="E88"/>
  <c r="E87"/>
  <c r="E85"/>
  <c r="E84"/>
  <c r="E83"/>
  <c r="E82"/>
  <c r="G80"/>
  <c r="E77"/>
  <c r="A77"/>
  <c r="A81" s="1"/>
  <c r="A82" s="1"/>
  <c r="A83" s="1"/>
  <c r="A84" s="1"/>
  <c r="A85" s="1"/>
  <c r="A87" s="1"/>
  <c r="A88" s="1"/>
  <c r="A89" s="1"/>
  <c r="A91" s="1"/>
  <c r="A98" s="1"/>
  <c r="A125" s="1"/>
  <c r="E75"/>
  <c r="A75"/>
  <c r="E74"/>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A13"/>
  <c r="A14" s="1"/>
  <c r="A15" s="1"/>
  <c r="A16" s="1"/>
  <c r="A17" s="1"/>
  <c r="A19" s="1"/>
  <c r="A21" s="1"/>
  <c r="A23" s="1"/>
  <c r="A25" s="1"/>
  <c r="A27" s="1"/>
  <c r="A30" s="1"/>
  <c r="A32" s="1"/>
  <c r="A33" s="1"/>
  <c r="A34" s="1"/>
  <c r="A35" s="1"/>
  <c r="A36" s="1"/>
  <c r="A37" s="1"/>
  <c r="A38" s="1"/>
  <c r="A39" s="1"/>
  <c r="A40" s="1"/>
  <c r="A41" s="1"/>
  <c r="A42" s="1"/>
  <c r="A43" s="1"/>
  <c r="E12"/>
  <c r="E8"/>
  <c r="D8"/>
  <c r="D12" s="1"/>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4" s="1"/>
  <c r="D75" s="1"/>
  <c r="D77" s="1"/>
  <c r="D81" s="1"/>
  <c r="D82" s="1"/>
  <c r="D83" s="1"/>
  <c r="D84" s="1"/>
  <c r="D85" s="1"/>
  <c r="D87" s="1"/>
  <c r="D88" s="1"/>
  <c r="D89" s="1"/>
  <c r="D91" s="1"/>
  <c r="D92" s="1"/>
  <c r="D93" s="1"/>
  <c r="D94" s="1"/>
  <c r="D95" s="1"/>
  <c r="D96" s="1"/>
  <c r="D98" s="1"/>
  <c r="D99" s="1"/>
  <c r="D100" s="1"/>
  <c r="D101" s="1"/>
  <c r="D102" s="1"/>
  <c r="D103" s="1"/>
  <c r="D104" s="1"/>
  <c r="D105" s="1"/>
  <c r="D106" s="1"/>
  <c r="D107" s="1"/>
  <c r="D108" s="1"/>
  <c r="D109" s="1"/>
  <c r="D110" s="1"/>
  <c r="D111" s="1"/>
  <c r="D112" s="1"/>
  <c r="D113" s="1"/>
  <c r="D114" s="1"/>
  <c r="D115" s="1"/>
  <c r="D116" s="1"/>
  <c r="D117" s="1"/>
  <c r="D118" s="1"/>
  <c r="D119" s="1"/>
  <c r="D120" s="1"/>
  <c r="D121" s="1"/>
  <c r="D122" s="1"/>
  <c r="D123" s="1"/>
  <c r="D125" s="1"/>
  <c r="D127" s="1"/>
  <c r="D132" s="1"/>
  <c r="D133" s="1"/>
  <c r="D134" s="1"/>
  <c r="D136" s="1"/>
  <c r="D137" s="1"/>
  <c r="D138" s="1"/>
  <c r="D140" s="1"/>
  <c r="D141" s="1"/>
  <c r="D142" s="1"/>
  <c r="D144" s="1"/>
  <c r="D145" s="1"/>
  <c r="D146" s="1"/>
  <c r="D148" s="1"/>
  <c r="D149" s="1"/>
  <c r="D150" s="1"/>
  <c r="D152" s="1"/>
  <c r="D153" s="1"/>
  <c r="D154" s="1"/>
  <c r="D156" s="1"/>
  <c r="D157" s="1"/>
  <c r="D158" s="1"/>
  <c r="D160" s="1"/>
  <c r="D161" s="1"/>
  <c r="D162" s="1"/>
  <c r="D164" s="1"/>
  <c r="D165" s="1"/>
  <c r="D166" s="1"/>
  <c r="D168" s="1"/>
  <c r="D169" s="1"/>
  <c r="D170" s="1"/>
  <c r="D172" s="1"/>
  <c r="D173" s="1"/>
  <c r="D174" s="1"/>
  <c r="D176" s="1"/>
  <c r="D177" s="1"/>
  <c r="D179" s="1"/>
  <c r="D180" s="1"/>
  <c r="D182" s="1"/>
  <c r="D183" s="1"/>
  <c r="D185" s="1"/>
  <c r="D186" s="1"/>
  <c r="D187" s="1"/>
  <c r="D188" s="1"/>
  <c r="D189" s="1"/>
  <c r="D190" s="1"/>
  <c r="D191" s="1"/>
  <c r="D192" s="1"/>
  <c r="D193" s="1"/>
  <c r="D194" s="1"/>
  <c r="D196" s="1"/>
  <c r="D197" s="1"/>
  <c r="D198" s="1"/>
  <c r="D200" s="1"/>
  <c r="D201" s="1"/>
  <c r="D202" s="1"/>
  <c r="D203" s="1"/>
  <c r="D204" s="1"/>
  <c r="D205" s="1"/>
  <c r="D206" s="1"/>
  <c r="D207" s="1"/>
  <c r="D208" s="1"/>
  <c r="D209" s="1"/>
  <c r="D211" s="1"/>
  <c r="D212" s="1"/>
  <c r="D213" s="1"/>
  <c r="D215" s="1"/>
  <c r="D216" s="1"/>
  <c r="D217" s="1"/>
  <c r="D220" s="1"/>
  <c r="D221" s="1"/>
  <c r="D222" s="1"/>
  <c r="D223" s="1"/>
  <c r="D224" s="1"/>
  <c r="D225" s="1"/>
  <c r="D226" s="1"/>
  <c r="D227" s="1"/>
  <c r="D228" s="1"/>
  <c r="D229" s="1"/>
  <c r="D230" s="1"/>
  <c r="D232" s="1"/>
  <c r="D234" s="1"/>
  <c r="D236" s="1"/>
  <c r="D238" s="1"/>
  <c r="D239" s="1"/>
  <c r="D240" s="1"/>
  <c r="D241" s="1"/>
  <c r="D242" s="1"/>
  <c r="D243" s="1"/>
  <c r="D244" s="1"/>
  <c r="D245" s="1"/>
  <c r="D246" s="1"/>
  <c r="D247" s="1"/>
  <c r="D248" s="1"/>
  <c r="D249" s="1"/>
  <c r="D250" s="1"/>
  <c r="D252" s="1"/>
  <c r="D254" s="1"/>
  <c r="D256" s="1"/>
  <c r="D258" s="1"/>
  <c r="D259" s="1"/>
  <c r="D262" s="1"/>
  <c r="D263" s="1"/>
  <c r="D264" s="1"/>
  <c r="D265" s="1"/>
  <c r="D266" s="1"/>
  <c r="D267" s="1"/>
  <c r="D268" s="1"/>
  <c r="D269" s="1"/>
  <c r="D270" s="1"/>
  <c r="D271" s="1"/>
  <c r="D272" s="1"/>
  <c r="D273" s="1"/>
  <c r="D275" s="1"/>
  <c r="D276" s="1"/>
  <c r="D277" s="1"/>
  <c r="D278" s="1"/>
  <c r="D279" s="1"/>
  <c r="D280" s="1"/>
  <c r="D281" s="1"/>
  <c r="D282" s="1"/>
  <c r="D283" s="1"/>
  <c r="D284" s="1"/>
  <c r="D285" s="1"/>
  <c r="D286" s="1"/>
  <c r="D287" s="1"/>
  <c r="D288" s="1"/>
  <c r="D289" s="1"/>
  <c r="D291" s="1"/>
  <c r="D292" s="1"/>
  <c r="D293" s="1"/>
  <c r="D294" s="1"/>
  <c r="D295" s="1"/>
  <c r="D296" s="1"/>
  <c r="D297" s="1"/>
  <c r="D298" s="1"/>
  <c r="D299" s="1"/>
  <c r="D300" s="1"/>
  <c r="D301" s="1"/>
  <c r="D302" s="1"/>
  <c r="D303" s="1"/>
  <c r="D304" s="1"/>
  <c r="D305" s="1"/>
  <c r="D306" s="1"/>
  <c r="D307" s="1"/>
  <c r="D308" s="1"/>
  <c r="D309" s="1"/>
  <c r="D311" s="1"/>
  <c r="D312" s="1"/>
  <c r="D314" s="1"/>
  <c r="D315" s="1"/>
  <c r="D316" s="1"/>
  <c r="D317" s="1"/>
  <c r="D318" s="1"/>
  <c r="D319" s="1"/>
  <c r="D320" s="1"/>
  <c r="D321" s="1"/>
  <c r="D322" s="1"/>
  <c r="D323" s="1"/>
  <c r="D324" s="1"/>
  <c r="D325" s="1"/>
  <c r="D326" s="1"/>
  <c r="D327" s="1"/>
  <c r="D328" s="1"/>
  <c r="D329" s="1"/>
  <c r="D330" s="1"/>
  <c r="D331" s="1"/>
  <c r="D332" s="1"/>
  <c r="D333" s="1"/>
  <c r="D334" s="1"/>
  <c r="D335" s="1"/>
  <c r="D336" s="1"/>
  <c r="D337" s="1"/>
  <c r="D338" s="1"/>
  <c r="D339" s="1"/>
  <c r="D340" s="1"/>
  <c r="D341" s="1"/>
  <c r="D342" s="1"/>
  <c r="D343" s="1"/>
  <c r="D345" s="1"/>
  <c r="D346" s="1"/>
  <c r="D347" s="1"/>
  <c r="D348" s="1"/>
  <c r="D349" s="1"/>
  <c r="D350" s="1"/>
  <c r="D351" s="1"/>
  <c r="D352" s="1"/>
  <c r="D353" s="1"/>
  <c r="D354" s="1"/>
  <c r="D355" s="1"/>
  <c r="D356" s="1"/>
  <c r="D357" s="1"/>
  <c r="D358" s="1"/>
  <c r="D359" s="1"/>
  <c r="D360" s="1"/>
  <c r="D361" s="1"/>
  <c r="D362" s="1"/>
  <c r="D363" s="1"/>
  <c r="D364" s="1"/>
  <c r="D365" s="1"/>
  <c r="D366" s="1"/>
  <c r="D367" s="1"/>
  <c r="D368" s="1"/>
  <c r="D369" s="1"/>
  <c r="D370" s="1"/>
  <c r="D371" s="1"/>
  <c r="D372" s="1"/>
  <c r="D373" s="1"/>
  <c r="D374" s="1"/>
  <c r="D375" s="1"/>
  <c r="D376" s="1"/>
  <c r="D377" s="1"/>
  <c r="D378" s="1"/>
  <c r="D379" s="1"/>
  <c r="D381" s="1"/>
  <c r="D382" s="1"/>
  <c r="D383" s="1"/>
  <c r="D384" s="1"/>
  <c r="D385" s="1"/>
  <c r="D386" s="1"/>
  <c r="D387" s="1"/>
  <c r="D388" s="1"/>
  <c r="D389" s="1"/>
  <c r="D390" s="1"/>
  <c r="D391" s="1"/>
  <c r="D392" s="1"/>
  <c r="D393" s="1"/>
  <c r="D394" s="1"/>
  <c r="D395" s="1"/>
  <c r="D396" s="1"/>
  <c r="D397" s="1"/>
  <c r="D398" s="1"/>
  <c r="D399" s="1"/>
  <c r="D400" s="1"/>
  <c r="D401" s="1"/>
  <c r="D402" s="1"/>
  <c r="D403" s="1"/>
  <c r="D404" s="1"/>
  <c r="D405" s="1"/>
  <c r="D406" s="1"/>
  <c r="D407" s="1"/>
  <c r="D408" s="1"/>
  <c r="D409" s="1"/>
  <c r="D410" s="1"/>
  <c r="D411" s="1"/>
  <c r="D413" s="1"/>
  <c r="D414" s="1"/>
  <c r="D415" s="1"/>
  <c r="D416" s="1"/>
  <c r="D417" s="1"/>
  <c r="D418" s="1"/>
  <c r="D419" s="1"/>
  <c r="D420" s="1"/>
  <c r="D421" s="1"/>
  <c r="D422" s="1"/>
  <c r="D423" s="1"/>
  <c r="D424" s="1"/>
  <c r="D425" s="1"/>
  <c r="D426" s="1"/>
  <c r="D427" s="1"/>
  <c r="D428" s="1"/>
  <c r="D429" s="1"/>
  <c r="D430" s="1"/>
  <c r="D431" s="1"/>
  <c r="D432" s="1"/>
  <c r="D433" s="1"/>
  <c r="D434" s="1"/>
  <c r="D435" s="1"/>
  <c r="D436" s="1"/>
  <c r="D439" s="1"/>
  <c r="D440" s="1"/>
  <c r="D441" s="1"/>
  <c r="D442" s="1"/>
  <c r="D443" s="1"/>
  <c r="D444" s="1"/>
  <c r="D445" s="1"/>
  <c r="D446" s="1"/>
  <c r="D448" s="1"/>
  <c r="D449" s="1"/>
  <c r="D450" s="1"/>
  <c r="D451" s="1"/>
  <c r="D452" s="1"/>
  <c r="D453" s="1"/>
  <c r="D454" s="1"/>
  <c r="D455" s="1"/>
  <c r="D456" s="1"/>
  <c r="D457" s="1"/>
  <c r="D458" s="1"/>
  <c r="D459" s="1"/>
  <c r="D460" s="1"/>
  <c r="D461" s="1"/>
  <c r="D462" s="1"/>
  <c r="D463" s="1"/>
  <c r="D464" s="1"/>
  <c r="D465" s="1"/>
  <c r="D466" s="1"/>
  <c r="D467" s="1"/>
  <c r="D469" s="1"/>
  <c r="D470" s="1"/>
  <c r="D471" s="1"/>
  <c r="D472" s="1"/>
  <c r="D473" s="1"/>
  <c r="D474" s="1"/>
  <c r="D475" s="1"/>
  <c r="D476" s="1"/>
  <c r="D478" s="1"/>
  <c r="D479" s="1"/>
  <c r="D480" s="1"/>
  <c r="D481" s="1"/>
  <c r="D482" s="1"/>
  <c r="D483" s="1"/>
  <c r="D484" s="1"/>
  <c r="D485" s="1"/>
  <c r="D486" s="1"/>
  <c r="D487" s="1"/>
  <c r="D488" s="1"/>
  <c r="D490" s="1"/>
  <c r="D491" s="1"/>
  <c r="D492" s="1"/>
  <c r="D493" s="1"/>
  <c r="D495" s="1"/>
  <c r="D496" s="1"/>
  <c r="D497" s="1"/>
  <c r="D498" s="1"/>
  <c r="D499" s="1"/>
  <c r="D500" s="1"/>
  <c r="D501" s="1"/>
  <c r="D502" s="1"/>
  <c r="D503" s="1"/>
  <c r="D504" s="1"/>
  <c r="D505" s="1"/>
  <c r="D506" s="1"/>
  <c r="D507" s="1"/>
  <c r="D508" s="1"/>
  <c r="D509" s="1"/>
  <c r="D510" s="1"/>
  <c r="D511" s="1"/>
  <c r="D512" s="1"/>
  <c r="D515" s="1"/>
  <c r="D516" s="1"/>
  <c r="D517" s="1"/>
  <c r="D518" s="1"/>
  <c r="D519" s="1"/>
  <c r="D520" s="1"/>
  <c r="D521" s="1"/>
  <c r="D522" s="1"/>
  <c r="D523" s="1"/>
  <c r="D524" s="1"/>
  <c r="D525" s="1"/>
  <c r="D526" s="1"/>
  <c r="D527" s="1"/>
  <c r="D528" s="1"/>
  <c r="D529" s="1"/>
  <c r="D531" s="1"/>
  <c r="D533" s="1"/>
  <c r="D534" s="1"/>
  <c r="D535" s="1"/>
  <c r="D536" s="1"/>
  <c r="D537" s="1"/>
  <c r="D538" s="1"/>
  <c r="D540" s="1"/>
  <c r="D541" s="1"/>
  <c r="D542" s="1"/>
  <c r="D543" s="1"/>
  <c r="D544" s="1"/>
  <c r="D545" s="1"/>
  <c r="D546" s="1"/>
  <c r="D547" s="1"/>
  <c r="D548" s="1"/>
  <c r="D549" s="1"/>
  <c r="D550" s="1"/>
  <c r="D551" s="1"/>
  <c r="D552" s="1"/>
  <c r="D553" s="1"/>
  <c r="D554" s="1"/>
  <c r="D556" s="1"/>
  <c r="D557" s="1"/>
  <c r="D558" s="1"/>
  <c r="D559" s="1"/>
  <c r="D561" s="1"/>
  <c r="D562" s="1"/>
  <c r="D563" s="1"/>
  <c r="D564" s="1"/>
  <c r="D565" s="1"/>
  <c r="D566" s="1"/>
  <c r="D567" s="1"/>
  <c r="D568" s="1"/>
  <c r="D569" s="1"/>
  <c r="D570" s="1"/>
  <c r="D572" s="1"/>
  <c r="D573" s="1"/>
  <c r="D574" s="1"/>
  <c r="D575" s="1"/>
  <c r="D576" s="1"/>
  <c r="D577" s="1"/>
  <c r="D578" s="1"/>
  <c r="D579" s="1"/>
  <c r="D580" s="1"/>
  <c r="D581" s="1"/>
  <c r="D582" s="1"/>
  <c r="D583" s="1"/>
  <c r="D584" s="1"/>
  <c r="D585" s="1"/>
  <c r="D586" s="1"/>
  <c r="D587" s="1"/>
  <c r="D588" s="1"/>
  <c r="D589" s="1"/>
  <c r="D590" s="1"/>
  <c r="D591" s="1"/>
  <c r="D592" s="1"/>
  <c r="D593" s="1"/>
  <c r="D594" s="1"/>
  <c r="D595" s="1"/>
  <c r="D596" s="1"/>
  <c r="D597" s="1"/>
  <c r="D598" s="1"/>
  <c r="D599" s="1"/>
  <c r="D600" s="1"/>
  <c r="D601" s="1"/>
  <c r="D602" s="1"/>
  <c r="D603" s="1"/>
  <c r="D604" s="1"/>
  <c r="D605" s="1"/>
  <c r="D606" s="1"/>
  <c r="D607" s="1"/>
  <c r="D608" s="1"/>
  <c r="D609" s="1"/>
  <c r="D610" s="1"/>
  <c r="D611" s="1"/>
  <c r="D612" s="1"/>
  <c r="D613" s="1"/>
  <c r="D614" s="1"/>
  <c r="D615" s="1"/>
  <c r="D616" s="1"/>
  <c r="D617" s="1"/>
  <c r="D618" s="1"/>
  <c r="D619" s="1"/>
  <c r="D620" s="1"/>
  <c r="D621" s="1"/>
  <c r="D622" s="1"/>
  <c r="D623" s="1"/>
  <c r="D624" s="1"/>
  <c r="D625" s="1"/>
  <c r="D627" s="1"/>
  <c r="D628" s="1"/>
  <c r="D629" s="1"/>
  <c r="D630" s="1"/>
  <c r="D631" s="1"/>
  <c r="D632" s="1"/>
  <c r="D633" s="1"/>
  <c r="D634" s="1"/>
  <c r="D635" s="1"/>
  <c r="D636" s="1"/>
  <c r="D637" s="1"/>
  <c r="D638" s="1"/>
  <c r="D639" s="1"/>
  <c r="D640" s="1"/>
  <c r="D641" s="1"/>
  <c r="D642" s="1"/>
  <c r="D643" s="1"/>
  <c r="D646" s="1"/>
  <c r="D647" s="1"/>
  <c r="D648" s="1"/>
  <c r="D649" s="1"/>
  <c r="D650" s="1"/>
  <c r="D651" s="1"/>
  <c r="D652" s="1"/>
  <c r="D653" s="1"/>
  <c r="D655" s="1"/>
  <c r="D656" s="1"/>
  <c r="D657" s="1"/>
  <c r="D658" s="1"/>
  <c r="D659" s="1"/>
  <c r="D660" s="1"/>
  <c r="D661" s="1"/>
  <c r="D662" s="1"/>
  <c r="D663" s="1"/>
  <c r="D664" s="1"/>
  <c r="D665" s="1"/>
  <c r="D666" s="1"/>
  <c r="D667" s="1"/>
  <c r="D668" s="1"/>
  <c r="D669" s="1"/>
  <c r="D671" s="1"/>
  <c r="D672" s="1"/>
  <c r="D673" s="1"/>
  <c r="D674" s="1"/>
  <c r="D675" s="1"/>
  <c r="D676" s="1"/>
  <c r="D677" s="1"/>
  <c r="D679" s="1"/>
  <c r="D680" s="1"/>
  <c r="D681" s="1"/>
  <c r="D682" s="1"/>
  <c r="D683" s="1"/>
  <c r="D684" s="1"/>
  <c r="D685" s="1"/>
  <c r="D686" s="1"/>
  <c r="D687" s="1"/>
  <c r="D688" s="1"/>
  <c r="D689" s="1"/>
  <c r="D690" s="1"/>
  <c r="D691" s="1"/>
  <c r="D692" s="1"/>
  <c r="D694" s="1"/>
  <c r="D695" s="1"/>
  <c r="D696" s="1"/>
  <c r="D697" s="1"/>
  <c r="D698" s="1"/>
  <c r="D699" s="1"/>
  <c r="D700" s="1"/>
  <c r="D701" s="1"/>
  <c r="D702" s="1"/>
  <c r="D704" s="1"/>
  <c r="D705" s="1"/>
  <c r="D706" s="1"/>
  <c r="D707" s="1"/>
  <c r="D710" s="1"/>
  <c r="D711" s="1"/>
  <c r="D712" s="1"/>
  <c r="D713" s="1"/>
  <c r="D714" s="1"/>
  <c r="D715" s="1"/>
  <c r="D716" s="1"/>
  <c r="D717" s="1"/>
  <c r="D718" s="1"/>
  <c r="D719" s="1"/>
  <c r="D720" s="1"/>
  <c r="D721" s="1"/>
  <c r="D723" s="1"/>
  <c r="D724" s="1"/>
  <c r="D725" s="1"/>
  <c r="D726" s="1"/>
  <c r="D727" s="1"/>
  <c r="D728" s="1"/>
  <c r="D729" s="1"/>
  <c r="D730" s="1"/>
  <c r="D731" s="1"/>
  <c r="D732" s="1"/>
  <c r="D733" s="1"/>
  <c r="D734" s="1"/>
  <c r="D735" s="1"/>
  <c r="D736" s="1"/>
  <c r="D737" s="1"/>
  <c r="D738" s="1"/>
  <c r="D739" s="1"/>
  <c r="D740" s="1"/>
  <c r="D742" s="1"/>
  <c r="D743" s="1"/>
  <c r="D744" s="1"/>
  <c r="D745" s="1"/>
  <c r="D746" s="1"/>
  <c r="D747" s="1"/>
  <c r="D748" s="1"/>
  <c r="D749" s="1"/>
  <c r="D750" s="1"/>
  <c r="D751" s="1"/>
  <c r="D753" s="1"/>
  <c r="D754" s="1"/>
  <c r="D755" s="1"/>
  <c r="D756" s="1"/>
  <c r="D757" s="1"/>
  <c r="D758" s="1"/>
  <c r="D759" s="1"/>
  <c r="D760" s="1"/>
  <c r="D761" s="1"/>
  <c r="D762" s="1"/>
  <c r="D763" s="1"/>
  <c r="D764" s="1"/>
  <c r="D765" s="1"/>
  <c r="D766" s="1"/>
  <c r="D767" s="1"/>
  <c r="D768" s="1"/>
  <c r="D770" s="1"/>
  <c r="D771" s="1"/>
  <c r="D772" s="1"/>
  <c r="D773" s="1"/>
  <c r="D774" s="1"/>
  <c r="D775" s="1"/>
  <c r="D776" s="1"/>
  <c r="D777" s="1"/>
  <c r="D779" s="1"/>
  <c r="D780" s="1"/>
  <c r="D781" s="1"/>
  <c r="D782" s="1"/>
  <c r="D783" s="1"/>
  <c r="D784" s="1"/>
  <c r="D787" s="1"/>
  <c r="D789" s="1"/>
  <c r="D791" s="1"/>
  <c r="D793" s="1"/>
  <c r="D796" s="1"/>
  <c r="D798" s="1"/>
  <c r="D801" s="1"/>
  <c r="D803" s="1"/>
  <c r="D805" s="1"/>
  <c r="D807" s="1"/>
  <c r="D809" s="1"/>
  <c r="D811" s="1"/>
  <c r="D813" s="1"/>
  <c r="D815" s="1"/>
  <c r="D817" s="1"/>
  <c r="D819" s="1"/>
  <c r="D821" s="1"/>
  <c r="D823" s="1"/>
  <c r="D825" s="1"/>
  <c r="D835" s="1"/>
  <c r="D837" s="1"/>
  <c r="D839" s="1"/>
  <c r="D841" s="1"/>
  <c r="D843" s="1"/>
  <c r="D845" s="1"/>
  <c r="D848" s="1"/>
  <c r="D851" s="1"/>
  <c r="D854" s="1"/>
  <c r="D856" s="1"/>
  <c r="D858" s="1"/>
  <c r="D860" s="1"/>
  <c r="D862" s="1"/>
  <c r="D864" s="1"/>
  <c r="D866" s="1"/>
  <c r="D868" s="1"/>
  <c r="D871" s="1"/>
  <c r="D874" s="1"/>
  <c r="D876" s="1"/>
  <c r="D880" s="1"/>
  <c r="D882" s="1"/>
  <c r="D885" s="1"/>
  <c r="D888" s="1"/>
  <c r="D891" s="1"/>
  <c r="D894" s="1"/>
  <c r="D897" s="1"/>
  <c r="D899" s="1"/>
  <c r="D901" s="1"/>
  <c r="D903" s="1"/>
  <c r="D906" s="1"/>
  <c r="D913" s="1"/>
  <c r="D919" s="1"/>
  <c r="D925" s="1"/>
  <c r="D928" s="1"/>
  <c r="D931" s="1"/>
  <c r="D933" s="1"/>
  <c r="E7"/>
  <c r="D7"/>
  <c r="E6"/>
  <c r="E804" l="1"/>
  <c r="G255"/>
  <c r="G256" s="1"/>
  <c r="E256" s="1"/>
  <c r="G254"/>
  <c r="G235"/>
  <c r="G236" s="1"/>
  <c r="E236" s="1"/>
  <c r="G794"/>
  <c r="G81"/>
  <c r="E80"/>
  <c r="G854"/>
  <c r="E854" s="1"/>
  <c r="E853"/>
  <c r="E878"/>
  <c r="G879"/>
  <c r="G894"/>
  <c r="E894" s="1"/>
  <c r="E893"/>
  <c r="G918"/>
  <c r="E917"/>
  <c r="G123"/>
  <c r="G885"/>
  <c r="E885" s="1"/>
  <c r="E884"/>
  <c r="G801"/>
  <c r="E801" s="1"/>
  <c r="E800"/>
  <c r="G924"/>
  <c r="E923"/>
  <c r="E788"/>
  <c r="E806"/>
  <c r="E814"/>
  <c r="E855"/>
  <c r="E863"/>
  <c r="E881"/>
  <c r="E902"/>
  <c r="G911"/>
  <c r="E792"/>
  <c r="E797"/>
  <c r="E802"/>
  <c r="E810"/>
  <c r="E859"/>
  <c r="E867"/>
  <c r="E887"/>
  <c r="E898"/>
  <c r="E920"/>
  <c r="G897"/>
  <c r="E897" s="1"/>
  <c r="E896"/>
  <c r="E895"/>
  <c r="G891"/>
  <c r="E891" s="1"/>
  <c r="E890"/>
  <c r="E889"/>
  <c r="E875"/>
  <c r="G873"/>
  <c r="E872"/>
  <c r="E489"/>
  <c r="G847"/>
  <c r="E850"/>
  <c r="E844"/>
  <c r="E842"/>
  <c r="E840"/>
  <c r="G833"/>
  <c r="G834" s="1"/>
  <c r="E826"/>
  <c r="E836"/>
  <c r="E838"/>
  <c r="E822"/>
  <c r="G824"/>
  <c r="E344"/>
  <c r="E820"/>
  <c r="E818"/>
  <c r="E816"/>
  <c r="G817"/>
  <c r="E817" s="1"/>
  <c r="G925" l="1"/>
  <c r="E925" s="1"/>
  <c r="E924"/>
  <c r="G795"/>
  <c r="E794"/>
  <c r="G912"/>
  <c r="E911"/>
  <c r="G919"/>
  <c r="E919" s="1"/>
  <c r="E918"/>
  <c r="G880"/>
  <c r="E880" s="1"/>
  <c r="E879"/>
  <c r="G904"/>
  <c r="G874"/>
  <c r="E874" s="1"/>
  <c r="E873"/>
  <c r="G848"/>
  <c r="E848" s="1"/>
  <c r="E847"/>
  <c r="E833"/>
  <c r="G835"/>
  <c r="E835" s="1"/>
  <c r="E834"/>
  <c r="G869"/>
  <c r="E869" s="1"/>
  <c r="G825"/>
  <c r="E825" s="1"/>
  <c r="E824"/>
  <c r="G926" l="1"/>
  <c r="G913"/>
  <c r="E913" s="1"/>
  <c r="E912"/>
  <c r="G796"/>
  <c r="E796" s="1"/>
  <c r="E795"/>
  <c r="G905"/>
  <c r="E904"/>
  <c r="G870"/>
  <c r="G927" l="1"/>
  <c r="E926"/>
  <c r="G906"/>
  <c r="E906" s="1"/>
  <c r="E905"/>
  <c r="G930"/>
  <c r="G932" s="1"/>
  <c r="G933" s="1"/>
  <c r="E933" s="1"/>
  <c r="E870"/>
  <c r="G871"/>
  <c r="E871" s="1"/>
  <c r="G928" l="1"/>
  <c r="E928" s="1"/>
  <c r="E927"/>
  <c r="G931"/>
  <c r="E931" s="1"/>
  <c r="E932"/>
  <c r="E930"/>
</calcChain>
</file>

<file path=xl/sharedStrings.xml><?xml version="1.0" encoding="utf-8"?>
<sst xmlns="http://schemas.openxmlformats.org/spreadsheetml/2006/main" count="2199" uniqueCount="1577">
  <si>
    <t xml:space="preserve">ID DESA   </t>
  </si>
  <si>
    <t>KUESIONER PENGUKURAN DATA INDEKS DESA MEMBANGUN TAHUN 2020</t>
  </si>
  <si>
    <t>KEMENTERIAN DESA, PEMBANGUNAN DAERAH TERTINGGAL DAN TRANSMIGRASI</t>
  </si>
  <si>
    <t>LEMBAR PERSETUJUAN</t>
  </si>
  <si>
    <t>Selamat pagi / siang / sore. Saat ini kami dari Kementerian Desa, Pembangunan Daerah Tertinggal dan Transmigrasi sedang mengumpulkan data tentang kondisi sosial, ekonomi dan lingkungan di Desa PUNGGURHARJO Kecamatan PANCUR Kabupaten KABUPATEN REMBANG Informasi yang Bapak/Ibu berikan akan bermanfaat bagi peningkatan kualitas pembangunan dan pemberdayaan masyarakat Desa dan akan membantu pemerintah dalam merencanakan pembangunan dan pemberdayaan masyarakat di Desa yang lebih baik.</t>
  </si>
  <si>
    <t>Kami sangat mengharapkan partisipasi Bapak/Ibu dalam pengumpulan data ini. Jawaban yang lengkap dan jujur akan sangat membantu.
Informasi yang Bapak/Ibu berikan kami rahasiakan.</t>
  </si>
  <si>
    <r>
      <t xml:space="preserve">Mohon Bapak/Ibu </t>
    </r>
    <r>
      <rPr>
        <b/>
        <u/>
        <sz val="9"/>
        <color rgb="FF000000"/>
        <rFont val="Tahoma"/>
      </rPr>
      <t>menandatangani pernyataan</t>
    </r>
    <r>
      <rPr>
        <sz val="9"/>
        <color rgb="FF000000"/>
        <rFont val="Tahoma"/>
      </rPr>
      <t xml:space="preserve"> di bawah ini serta </t>
    </r>
    <r>
      <rPr>
        <b/>
        <u/>
        <sz val="9"/>
        <color rgb="FF000000"/>
        <rFont val="Tahoma"/>
      </rPr>
      <t>dibubuhkan cap Desa.</t>
    </r>
  </si>
  <si>
    <t>SEBELUM MENGISI KUESIONER INI, HARAP MEMBACA PANDUAN PENGISIAN KUESIONER TERLEBIH DAHULU SECARA SEKSAMA.</t>
  </si>
  <si>
    <t>Dengan ini saya bersedia mengikuti Pengukuran Informasi ini dan bersedia</t>
  </si>
  <si>
    <t>menjawab/mengisi lembar kuesioner yang telah disediakan dibawah ini.</t>
  </si>
  <si>
    <t>Kepala Desa,</t>
  </si>
  <si>
    <t>(................................)</t>
  </si>
  <si>
    <t>Demikian kami sampaikan.  Atas bantuan dan kerjasama Bapak/Ibu, saya ucapkan terima kasih.</t>
  </si>
  <si>
    <t>IP. Identitas Petugas</t>
  </si>
  <si>
    <t>IP1</t>
  </si>
  <si>
    <t>Nama Petugas</t>
  </si>
  <si>
    <t>IP2</t>
  </si>
  <si>
    <t>Tanggal Isi Kuesioner</t>
  </si>
  <si>
    <t>IP3</t>
  </si>
  <si>
    <t>Telp/HP Petugas</t>
  </si>
  <si>
    <t>Tanda Tangan Petugas</t>
  </si>
  <si>
    <t>FORMULIR ISIAN PENGUKURAN STATUS DESA BERDASARKAN INDEKS DESA MEMBANGUN TAHUN 2020</t>
  </si>
  <si>
    <t>PERTANYAAN KUISIONER IDM 2020</t>
  </si>
  <si>
    <t>OUTPUT</t>
  </si>
  <si>
    <t>SATUAN</t>
  </si>
  <si>
    <t>INPUT</t>
  </si>
  <si>
    <t>+an</t>
  </si>
  <si>
    <t>IP. IDENTITAS PETUGAS</t>
  </si>
  <si>
    <t>Petugas</t>
  </si>
  <si>
    <t>tgl_kuesioner</t>
  </si>
  <si>
    <t>telp_petugas</t>
  </si>
  <si>
    <t>ID Petugas (nomor KTP)</t>
  </si>
  <si>
    <t>NIK</t>
  </si>
  <si>
    <t>Jabatan (PD/PLD/Perangkat Desa/dll)</t>
  </si>
  <si>
    <t>JABATAN</t>
  </si>
  <si>
    <t>I. IDENTITAS DESA</t>
  </si>
  <si>
    <t>Nama Informan</t>
  </si>
  <si>
    <t>Informan</t>
  </si>
  <si>
    <t>TRI MARDIONO</t>
  </si>
  <si>
    <t xml:space="preserve">Jabatan </t>
  </si>
  <si>
    <t>Jab_Informan</t>
  </si>
  <si>
    <t>SEKRETARIS DESA</t>
  </si>
  <si>
    <t>No. Telepon Rumah / Hp  Informan</t>
  </si>
  <si>
    <t>Tel_Informan</t>
  </si>
  <si>
    <t>081227180308</t>
  </si>
  <si>
    <t>Tanggal Lahir Informan</t>
  </si>
  <si>
    <t>TL_Informan</t>
  </si>
  <si>
    <t>1987-09-16</t>
  </si>
  <si>
    <t>Jenis Kelamin Informan</t>
  </si>
  <si>
    <t>JK_Informan</t>
  </si>
  <si>
    <t>Kode Provinsi</t>
  </si>
  <si>
    <t>ID_Prov</t>
  </si>
  <si>
    <t>Nama Provinsi</t>
  </si>
  <si>
    <t>Prov</t>
  </si>
  <si>
    <t>JAWA TENGAH</t>
  </si>
  <si>
    <t>Kode Kabupaten</t>
  </si>
  <si>
    <t>ID_Kab</t>
  </si>
  <si>
    <t>Nama Kabupaten</t>
  </si>
  <si>
    <t>Kab</t>
  </si>
  <si>
    <t>KABUPATEN REMBANG</t>
  </si>
  <si>
    <t>Kode Kecamatan</t>
  </si>
  <si>
    <t>ID_Kec</t>
  </si>
  <si>
    <t>Nama Kecamatan</t>
  </si>
  <si>
    <t>Kec</t>
  </si>
  <si>
    <t>PANCUR</t>
  </si>
  <si>
    <t>Kode Desa</t>
  </si>
  <si>
    <t>ID_Desa</t>
  </si>
  <si>
    <t>Nama Desa</t>
  </si>
  <si>
    <t>Desa</t>
  </si>
  <si>
    <t>PUNGGURHARJO</t>
  </si>
  <si>
    <t>Titik Koordinat Desa</t>
  </si>
  <si>
    <t>Latitude (LU/LS)</t>
  </si>
  <si>
    <t>LU/LS</t>
  </si>
  <si>
    <t xml:space="preserve"> 56'43'30,504"</t>
  </si>
  <si>
    <t>Longitude (BB/BT)</t>
  </si>
  <si>
    <t>BB/BT</t>
  </si>
  <si>
    <t>11128'32.6496"</t>
  </si>
  <si>
    <t>Alamat Lengkap Kantor Desa</t>
  </si>
  <si>
    <t>Alamat</t>
  </si>
  <si>
    <t>Terdapat Kantor Desa</t>
  </si>
  <si>
    <t>Gedung Kantor Desa</t>
  </si>
  <si>
    <t>Batas desa dalam bentuk peta yang telah ditetapkan oleh Bupati/Walikota</t>
  </si>
  <si>
    <t>Peta_Desa</t>
  </si>
  <si>
    <t>a. Nama Plt/ Kepala Desa</t>
  </si>
  <si>
    <t>Plt/Kades</t>
  </si>
  <si>
    <t>JASMANI</t>
  </si>
  <si>
    <t>b. Jenis Kelamin Plt/ Kepala Desa</t>
  </si>
  <si>
    <t>JK_Plt/Kades</t>
  </si>
  <si>
    <t>No. Telepon Rumah / Hp Plt/Kepala Desa</t>
  </si>
  <si>
    <t>Tel_Plt/Kades</t>
  </si>
  <si>
    <t>085225762637</t>
  </si>
  <si>
    <t>No. Telepon Kantor Desa</t>
  </si>
  <si>
    <t>Tel_Kantor</t>
  </si>
  <si>
    <t>Alamat Email Desa</t>
  </si>
  <si>
    <t>Email_Desa</t>
  </si>
  <si>
    <t>despunggurharjo@gmail.com</t>
  </si>
  <si>
    <t>Akun Facebook Desa</t>
  </si>
  <si>
    <t>Fb_Desa</t>
  </si>
  <si>
    <t>Akun Instagram Desa</t>
  </si>
  <si>
    <t>Ig_Desa</t>
  </si>
  <si>
    <t>Akun Twitter Desa</t>
  </si>
  <si>
    <t>Twitter_Desa</t>
  </si>
  <si>
    <t>Alamat Web Desa</t>
  </si>
  <si>
    <t>Alamat_Web_Desa</t>
  </si>
  <si>
    <t>Pendidikan Terakhir Plt/ Kepala Desa</t>
  </si>
  <si>
    <t>Pend_Plt/Kades</t>
  </si>
  <si>
    <t>Lama Masa Jabatan sebagai Plt/ Kepala Desa</t>
  </si>
  <si>
    <t>Lama_Masa_Plt/Kades</t>
  </si>
  <si>
    <t>Tahun dan Bulan</t>
  </si>
  <si>
    <t>11 Tahun 4 Bulan</t>
  </si>
  <si>
    <t>Pendidikan Terakhir Plt/ Sekretaris Desa</t>
  </si>
  <si>
    <t>Pend_Plt/Sekdes</t>
  </si>
  <si>
    <t>Lama Masa Jabatan sebagai Plt/ Sekretaris Desa</t>
  </si>
  <si>
    <t>Lama_Masa_Plt/Sekdes</t>
  </si>
  <si>
    <t>1 Tahun 4 Bulan</t>
  </si>
  <si>
    <t>a. Sekretaris Desa</t>
  </si>
  <si>
    <t>Sekdes_Lk</t>
  </si>
  <si>
    <t>Orang</t>
  </si>
  <si>
    <t>Sekdes_Pr</t>
  </si>
  <si>
    <t>b. Kepala Urusan Tata Usaha dan Umum</t>
  </si>
  <si>
    <t>KaurTU_Lk</t>
  </si>
  <si>
    <t>KaurTU_Pr</t>
  </si>
  <si>
    <t>c. Kepala Urusan Keuangan</t>
  </si>
  <si>
    <t>KaurKeu_Lk</t>
  </si>
  <si>
    <t>KaurKeu_Pr</t>
  </si>
  <si>
    <t>d. Kepala Urusan Perencanaan</t>
  </si>
  <si>
    <t>KaurCan_Lk</t>
  </si>
  <si>
    <t>KaurCan_Pr</t>
  </si>
  <si>
    <t>e. Kepala seksi pemerintahan</t>
  </si>
  <si>
    <t>KasiPemr_Lk</t>
  </si>
  <si>
    <t>KasiPemr_Pr</t>
  </si>
  <si>
    <t>f. Kepala seksi kesejahteraan</t>
  </si>
  <si>
    <t>KasiKesj_Lk</t>
  </si>
  <si>
    <t>KasiKesj_Pr</t>
  </si>
  <si>
    <t>g. Kepala seksi pelayanan</t>
  </si>
  <si>
    <t>KasiPel_Lk</t>
  </si>
  <si>
    <t>KasiPel_Pr</t>
  </si>
  <si>
    <t>h. Staf petugas Desa</t>
  </si>
  <si>
    <t>Stafdes_Lk</t>
  </si>
  <si>
    <t>Stafdes_Pr</t>
  </si>
  <si>
    <t>i. BPD dan Anggota</t>
  </si>
  <si>
    <t>BPD_Ang_Lk</t>
  </si>
  <si>
    <t>BPD_Ang_Pr</t>
  </si>
  <si>
    <t>j. LPM dan Anggota</t>
  </si>
  <si>
    <t>LPM_Ang_Lk</t>
  </si>
  <si>
    <t>LPM_Ang_Pr</t>
  </si>
  <si>
    <t>k. TP. PKK Desa</t>
  </si>
  <si>
    <t>TPPKK_Lk</t>
  </si>
  <si>
    <t>TPPKK_Pr</t>
  </si>
  <si>
    <t>l. Kepala Dusun</t>
  </si>
  <si>
    <t>Kadus_Lk</t>
  </si>
  <si>
    <t>Kadus_Pr</t>
  </si>
  <si>
    <t>m. Ketua RW</t>
  </si>
  <si>
    <t>KaRW_Lk</t>
  </si>
  <si>
    <t>KaRW_Pr</t>
  </si>
  <si>
    <t>n. Ketua RT</t>
  </si>
  <si>
    <t>KaRT_Lk</t>
  </si>
  <si>
    <t>KaRT_Pr</t>
  </si>
  <si>
    <t>II. DATA GEOGRAFI, TOPOGRAFI, DAN DEMOGRAFI</t>
  </si>
  <si>
    <t>DATA GEOGRAFI</t>
  </si>
  <si>
    <t>LUAS WILAYAH</t>
  </si>
  <si>
    <t>Total Luas Wilayah Desa</t>
  </si>
  <si>
    <t>LWil_Desa</t>
  </si>
  <si>
    <r>
      <t>Km</t>
    </r>
    <r>
      <rPr>
        <vertAlign val="superscript"/>
        <sz val="8"/>
        <color rgb="FF000000"/>
        <rFont val="Tahoma"/>
      </rPr>
      <t>2</t>
    </r>
  </si>
  <si>
    <t>Hutan Desa</t>
  </si>
  <si>
    <t>Hutan_Desa</t>
  </si>
  <si>
    <t>DATA TOPOGRAFI</t>
  </si>
  <si>
    <t>Jenis Wilayah Desa</t>
  </si>
  <si>
    <t>JenisWil_Desa</t>
  </si>
  <si>
    <t>v</t>
  </si>
  <si>
    <t>DATA DEMOGRAFI</t>
  </si>
  <si>
    <t>PENDUDUK</t>
  </si>
  <si>
    <t>Jumlah Total Penduduk</t>
  </si>
  <si>
    <t>Total_Pend</t>
  </si>
  <si>
    <t>a</t>
  </si>
  <si>
    <t>Jiwa</t>
  </si>
  <si>
    <t>Jumlah Penduduk Laki-laki</t>
  </si>
  <si>
    <t>Total_Lk</t>
  </si>
  <si>
    <t>Jumlah Penduduk Perempuan</t>
  </si>
  <si>
    <t>Total_Pr</t>
  </si>
  <si>
    <t>Jumlah Penduduk Pendatang sd Tahun 2020</t>
  </si>
  <si>
    <t>Pendatang</t>
  </si>
  <si>
    <t>Jumlah Penduduk Pergi sd Tahun 2020</t>
  </si>
  <si>
    <t>Pend_pergi</t>
  </si>
  <si>
    <t>Kepala Keluarga</t>
  </si>
  <si>
    <t>Jumlah Total Kepala Keluarga</t>
  </si>
  <si>
    <t>Total_KK</t>
  </si>
  <si>
    <t>KK</t>
  </si>
  <si>
    <t>Jumlah Total Kepala Keluarga Perempuan</t>
  </si>
  <si>
    <t>Total_KKP</t>
  </si>
  <si>
    <t>Jumlah Keluarga Miskin</t>
  </si>
  <si>
    <t>Total_KKmis</t>
  </si>
  <si>
    <t>Jumlah Penduduk Berdasarkan Struktur Usia</t>
  </si>
  <si>
    <t>a. &lt;1 tahun</t>
  </si>
  <si>
    <t>Total_By</t>
  </si>
  <si>
    <t>b. 1-4 tahun</t>
  </si>
  <si>
    <t>Total_Balita</t>
  </si>
  <si>
    <t>c. 5-14 tahun</t>
  </si>
  <si>
    <t>Total_Rmj</t>
  </si>
  <si>
    <t>d. 15-39 tahun</t>
  </si>
  <si>
    <t>Total_Dw1</t>
  </si>
  <si>
    <t>e. 40-64 tahun</t>
  </si>
  <si>
    <t>Total_Dw2</t>
  </si>
  <si>
    <t>f. 65 tahun ke atas</t>
  </si>
  <si>
    <t>Total_Lansia</t>
  </si>
  <si>
    <t>Jumlah Penduduk Berdasarkan Pekerjaan</t>
  </si>
  <si>
    <t>a. Petani</t>
  </si>
  <si>
    <t>Petani_Lk</t>
  </si>
  <si>
    <t>Petani_Pr</t>
  </si>
  <si>
    <t>b. Nelayan</t>
  </si>
  <si>
    <t>Nelayan_Lk</t>
  </si>
  <si>
    <t>Nelayan_Pr</t>
  </si>
  <si>
    <t>c. Buruh Tani/Buruh Nelayan</t>
  </si>
  <si>
    <t>Buruh_tani_Lk</t>
  </si>
  <si>
    <t>Buruh_tani_Pr</t>
  </si>
  <si>
    <t>d. Buruh Pabrik</t>
  </si>
  <si>
    <t>Buruh_pabrik_Lk</t>
  </si>
  <si>
    <t>Buruh_pabrik_Pr</t>
  </si>
  <si>
    <t>e. PNS</t>
  </si>
  <si>
    <t>PNS_Lk</t>
  </si>
  <si>
    <t>PNS_Pr</t>
  </si>
  <si>
    <t>f. Pegawai Swasta</t>
  </si>
  <si>
    <t>Swasta_Lk</t>
  </si>
  <si>
    <t>Swasta_Pr</t>
  </si>
  <si>
    <t>g. Wiraswasta / pedagang</t>
  </si>
  <si>
    <t>Wiraswasta_Lk</t>
  </si>
  <si>
    <t>Wiraswasta_Pr</t>
  </si>
  <si>
    <t>h. TNI</t>
  </si>
  <si>
    <t>TNI_Lk</t>
  </si>
  <si>
    <t>TNI_Pr</t>
  </si>
  <si>
    <t>i. POLRI</t>
  </si>
  <si>
    <t>POLRI_Lk</t>
  </si>
  <si>
    <t>POLRI_Pr</t>
  </si>
  <si>
    <t>j. Dokter (Swasta/ Honorer)</t>
  </si>
  <si>
    <t>Dokter_Lk</t>
  </si>
  <si>
    <t>Dokter_Pr</t>
  </si>
  <si>
    <t>k. Bidan (Swasta/ Honorer)</t>
  </si>
  <si>
    <t>Bidan</t>
  </si>
  <si>
    <t>l. Perawat (Swasta/ Honorer)</t>
  </si>
  <si>
    <t>Perawat_Lk</t>
  </si>
  <si>
    <t>Perawat_Pr</t>
  </si>
  <si>
    <t>m. Lainnya</t>
  </si>
  <si>
    <t>Pekerja_lain_Lk</t>
  </si>
  <si>
    <t>Pekerja_lain_Pr</t>
  </si>
  <si>
    <t>Pekerja_lain</t>
  </si>
  <si>
    <t>Jumlah warga penyandang kebutuhan khusus</t>
  </si>
  <si>
    <t>PBK_Lk</t>
  </si>
  <si>
    <t>PBK_Pr</t>
  </si>
  <si>
    <t>III. DIMENSI SOSIAL</t>
  </si>
  <si>
    <t>KESEHATAN</t>
  </si>
  <si>
    <t>Ketersediaan Sarana Kesehatan</t>
  </si>
  <si>
    <t>a. Sarana kesehatan terdekat</t>
  </si>
  <si>
    <t>Sarkes_terdekat</t>
  </si>
  <si>
    <t>b. Jarak ke sarana kesehatan terdekat</t>
  </si>
  <si>
    <t>Jarak_sarkes</t>
  </si>
  <si>
    <t>Meter</t>
  </si>
  <si>
    <t>c. Waktu tempuh untuk menuju ke sarana kesehatan terdekat</t>
  </si>
  <si>
    <t>Menit_sarkes</t>
  </si>
  <si>
    <t>Menit</t>
  </si>
  <si>
    <t>Rumah Sakit</t>
  </si>
  <si>
    <t>a. Ketersediaan sarana Rumah Sakit di Desa</t>
  </si>
  <si>
    <t>RS_terdekat</t>
  </si>
  <si>
    <t>b. Jarak ke Rumah Sakit terdekat</t>
  </si>
  <si>
    <t>Jarak_RS</t>
  </si>
  <si>
    <t xml:space="preserve">c. Waktu tempuh untuk menuju ke Rumah Sakit terdekat </t>
  </si>
  <si>
    <t>Menit_RS</t>
  </si>
  <si>
    <t>Rumah Sakit Bersalin</t>
  </si>
  <si>
    <t>a. Ketersediaan sarana Rumah Sakit Bersalin di Desa</t>
  </si>
  <si>
    <t>RS Bersalin_terdekat</t>
  </si>
  <si>
    <t>b. Jarak ke Rumah Sakit bersalin terdekat</t>
  </si>
  <si>
    <t>Jarak_RSBersalin</t>
  </si>
  <si>
    <t xml:space="preserve">c. Waktu tempuh untuk menuju ke Rumah Sakit bersalin terdekat </t>
  </si>
  <si>
    <t>Menit_RSBersalin</t>
  </si>
  <si>
    <t>Puskesmas Rawat inap</t>
  </si>
  <si>
    <t>a. Ketersediaan sarana Puskesmas dengan rawat inap di Desa</t>
  </si>
  <si>
    <t>Puskes-Inap_terdekat</t>
  </si>
  <si>
    <t>b. Jarak ke Puskesmas dengan rawat inap terdekat</t>
  </si>
  <si>
    <t>Jarak_Puskes-Inap</t>
  </si>
  <si>
    <t xml:space="preserve">c. Waktu tempuh untuk menuju ke Puskesmas dengan rawat inap terdekat </t>
  </si>
  <si>
    <t>Menit_Puskes-Inap</t>
  </si>
  <si>
    <t>Puskesmas Tanpa Rawat Inap</t>
  </si>
  <si>
    <t>a. Ketersediaan sarana Puskesmas tanpa rawat inap di Desa</t>
  </si>
  <si>
    <t>Puskes-Non Inap_terdekat</t>
  </si>
  <si>
    <t>b. Jarak ke Puskesmas tanpa rawat inap terdekat</t>
  </si>
  <si>
    <t>Jarak_Puskes-Non Inap</t>
  </si>
  <si>
    <t xml:space="preserve">c. Waktu tempuh untuk menuju ke Puskesmas tanpa rawat inap terdekat </t>
  </si>
  <si>
    <t>Menit_Puskes-Non Inap</t>
  </si>
  <si>
    <t>Puskesmas Pembantu</t>
  </si>
  <si>
    <t>a. Ketersediaan sarana Puskesmas Pembantu di Desa</t>
  </si>
  <si>
    <t>Pustu_terdekat</t>
  </si>
  <si>
    <t>b. Jarak ke Puskesmas Pembantu terdekat</t>
  </si>
  <si>
    <t>Jarak_Pustu</t>
  </si>
  <si>
    <t xml:space="preserve">c. Waktu tempuh untuk menuju ke Puskesmas Pembantu terdekat </t>
  </si>
  <si>
    <t>Menit_Pustu</t>
  </si>
  <si>
    <t>Rumah Bersalin</t>
  </si>
  <si>
    <t>a. Ketersediaan sarana Rumah Bersalin di Desa</t>
  </si>
  <si>
    <t>Rumah_Bersalin_terdekat</t>
  </si>
  <si>
    <t>b. Jarak ke Rumah bersalin terdekat</t>
  </si>
  <si>
    <t>Jarak_Rumah_Bersalin</t>
  </si>
  <si>
    <t xml:space="preserve">c. Waktu tempuh untuk menuju ke Rumah bersalin terdekat </t>
  </si>
  <si>
    <t>Menit_Rumah_Bersalin</t>
  </si>
  <si>
    <t>Poliklinik/Balai Pengobatan</t>
  </si>
  <si>
    <t>a. Ketersediaan sarana Poliklinik/Balai Pengobatan di Desa</t>
  </si>
  <si>
    <t>Polikklinik/BP_terdekat</t>
  </si>
  <si>
    <t>b. Jarak ke Poliklinik/Balai Pengobatan terdekat</t>
  </si>
  <si>
    <t>Jarak_Polikklinik/BP</t>
  </si>
  <si>
    <t xml:space="preserve">c. Waktu tempuh untuk menuju ke Poliklinik/Balai Pengobatan terdekat </t>
  </si>
  <si>
    <t>Menit_Polikklinik/BP</t>
  </si>
  <si>
    <t>Tempat Praktek Dokter</t>
  </si>
  <si>
    <t>a. Ketersediaan sarana Tempat Praktek Dokter di Desa</t>
  </si>
  <si>
    <t>Praktek Dokter_terdekat</t>
  </si>
  <si>
    <t>b. Jarak ke Tempat Praktek Dokter terdekat</t>
  </si>
  <si>
    <t>Jarak_Praktek Dokter</t>
  </si>
  <si>
    <t xml:space="preserve">c. Waktu tempuh untuk menuju ke Tempat Praktek Dokter terdekat </t>
  </si>
  <si>
    <t>Menit_Praktek Dokter</t>
  </si>
  <si>
    <t>Tempat Praktek Bidan</t>
  </si>
  <si>
    <t>a. Ketersediaan sarana Tempat Praktek Bidan di Desa</t>
  </si>
  <si>
    <t>Bidan_terdekat</t>
  </si>
  <si>
    <t>b. Jarak ke Tempat Praktek Bidan terdekat</t>
  </si>
  <si>
    <t>Jarak_Bidan</t>
  </si>
  <si>
    <t xml:space="preserve">c. Waktu tempuh untuk menuju ke Tempat Praktek Bidan terdekat </t>
  </si>
  <si>
    <t>Menit_Bidan</t>
  </si>
  <si>
    <t>Apotik</t>
  </si>
  <si>
    <t>a. Ketersediaan sarana Apotek di Desa</t>
  </si>
  <si>
    <t>Apotik_terdekat</t>
  </si>
  <si>
    <t>b. Jarak ke Apotek terdekat</t>
  </si>
  <si>
    <t>Jarak_Apotik</t>
  </si>
  <si>
    <t xml:space="preserve">c. Waktu tempuh untuk menuju ke Apotek terdekat </t>
  </si>
  <si>
    <t>Menit_Apotik</t>
  </si>
  <si>
    <t>Ketersediaan Tenaga Kesehatan Bidan</t>
  </si>
  <si>
    <t>a. Ketersediaan tenaga kesehatan bidan Desa (BDD)</t>
  </si>
  <si>
    <t>BDD</t>
  </si>
  <si>
    <t>b. Jumlah bidan Desa (BDD) di Desa</t>
  </si>
  <si>
    <t>Jml_BDD</t>
  </si>
  <si>
    <t>Ketersediaan Tenaga Kesehatan Dokter</t>
  </si>
  <si>
    <t>a. Ketersediaan tenaga kesehatan dokter</t>
  </si>
  <si>
    <t>Dokter</t>
  </si>
  <si>
    <t>b. Jumlah dokter di Desa</t>
  </si>
  <si>
    <t>Jml_dr</t>
  </si>
  <si>
    <t>Ketersediaan Tenaga Kesehatan Lainnya</t>
  </si>
  <si>
    <t>a. Ketersediaan tenaga kesehatan lainnya selain dokter dan bidan di Desa</t>
  </si>
  <si>
    <t>Nakes</t>
  </si>
  <si>
    <t>b. Jumlah tenaga kesehatan lainnya selain dokter dan bidan</t>
  </si>
  <si>
    <t>Jml_Nakes</t>
  </si>
  <si>
    <t>Akses Ke Poskesdes/ Polindes dan Posyandu</t>
  </si>
  <si>
    <t>a. Ketersediaan sarana Poskesdes/ Polindes</t>
  </si>
  <si>
    <t>Poskeslindes</t>
  </si>
  <si>
    <t>b. Jarak ke Poskesdes/Polindes terdekat</t>
  </si>
  <si>
    <t>Jarak_Poskeslindes</t>
  </si>
  <si>
    <t xml:space="preserve">c. Waktu tempuh untuk menuju ke Poskesdes/ Polindes terdekat </t>
  </si>
  <si>
    <t>Menit_Poskeslindes</t>
  </si>
  <si>
    <t>d. Fungsi Poskesdes/ Polindes</t>
  </si>
  <si>
    <t>Fungsi_Poskeslindes</t>
  </si>
  <si>
    <t>e.Ketersediaan rumah singgah / rumah tunggu untuk ibu hamil</t>
  </si>
  <si>
    <t>RumahSinggah</t>
  </si>
  <si>
    <t>a. Jumlah Posyandu di Desa</t>
  </si>
  <si>
    <t>Jml_Posyandu</t>
  </si>
  <si>
    <t>Unit</t>
  </si>
  <si>
    <t>b. Jumlah posyandu yang melaksanakan kegiatan / pelayanan sebulan sekali</t>
  </si>
  <si>
    <t>Posyandu_1bln</t>
  </si>
  <si>
    <t>c. Jumlah posyandu yang melaksanakan kegiatan / pelayanan 2 bulan sekali atau lebih</t>
  </si>
  <si>
    <t>Posyandu_2bln</t>
  </si>
  <si>
    <t>d. Mayoritas warga Desa berpartisipasi aktif dalam kegiatan Posyandu</t>
  </si>
  <si>
    <t>Partisipasi_posyandu</t>
  </si>
  <si>
    <t>e. Sumber Dana Pembiayaan Kegiatan Posyandu</t>
  </si>
  <si>
    <t>Biaya_posyandu</t>
  </si>
  <si>
    <t>Tingkat Kepesertaan BPJS/ JKN/ KIS</t>
  </si>
  <si>
    <t>a. Jumlah warga yang terdaftar menjadi peserta BPJS Kesehatan/ Jaminan Kesehatan Nasional/ Kartu Indonesia Sehat (KIS)</t>
  </si>
  <si>
    <t>Warga_BPJS/JKN/KIS</t>
  </si>
  <si>
    <t>b. Warga Desa memanfaatkan pelayanan BPJS/JKN/KIS</t>
  </si>
  <si>
    <t>Pemanfaatan_BPJS/JKN/KIS</t>
  </si>
  <si>
    <t>c. Jumlah warga yang terdaftar menjadi peserta Jamkesda/BPJS/JKN/KIS</t>
  </si>
  <si>
    <t>Jamkesda/BPJS/JKN/KIS</t>
  </si>
  <si>
    <t>Derajat Kesehatan dan Gizi Buruk</t>
  </si>
  <si>
    <t>a. Terdapat kejadian kematian ibu melahirkan di Desa</t>
  </si>
  <si>
    <t>AKI</t>
  </si>
  <si>
    <t>b. Jumlah kejadian kematian ibu melahirkan di Desa</t>
  </si>
  <si>
    <t>Jml_AKI</t>
  </si>
  <si>
    <t>Kasus</t>
  </si>
  <si>
    <t>a. Terdapat kejadian kematian balita di Desa</t>
  </si>
  <si>
    <t>AKABa</t>
  </si>
  <si>
    <t>b. Jumlah kejadian kematian balita di Desa</t>
  </si>
  <si>
    <t>Jml_AKABa</t>
  </si>
  <si>
    <t>a. Terdapat kejadian kematian bayi (0-12 Bulan) di Desa</t>
  </si>
  <si>
    <t>AKB</t>
  </si>
  <si>
    <t>b. Jumlah kejadian kematian bayi (0-12 Bulan) di Desa</t>
  </si>
  <si>
    <t>Jml_AKB</t>
  </si>
  <si>
    <t>a. Terdapat kejadian balita gizi buruk di Desa</t>
  </si>
  <si>
    <t>Gizbur</t>
  </si>
  <si>
    <t>b. Jumlah kejadian balita gizi buruk di Desa</t>
  </si>
  <si>
    <t xml:space="preserve">Jml_gizbur  </t>
  </si>
  <si>
    <t>a. Terdapat kejadian luar biasa di Desa</t>
  </si>
  <si>
    <t>KLB</t>
  </si>
  <si>
    <t>b. Penyakit yang menyebabkan kejadian luar biasa</t>
  </si>
  <si>
    <t>Penyakit_KLB</t>
  </si>
  <si>
    <t>Sasaran 1.000 Hari Pertama Kehidupan (HPK) (Ibu hamil dan anak 0-23 bulan)</t>
  </si>
  <si>
    <t>a. Jumlah Total Rumah Tangga 1.000 HPK</t>
  </si>
  <si>
    <t>RT 1.000 HPK</t>
  </si>
  <si>
    <t>RT</t>
  </si>
  <si>
    <t>b. Jumlah Ibu Hamil</t>
  </si>
  <si>
    <t>Ibu_Hamil</t>
  </si>
  <si>
    <t>c. Jumlah Usia Anak 0-23 Bulan</t>
  </si>
  <si>
    <t xml:space="preserve">Usia_Anak_0-23-Bln </t>
  </si>
  <si>
    <t>Anak</t>
  </si>
  <si>
    <t>Pengukuran Tikar Pertumbuhan (Deteksi Dini Stunting) Usia Anak 0-23 Bulan</t>
  </si>
  <si>
    <t>a. Panjang Anak 0-23 Bulan Pertumbuhan Normal (Hijau)</t>
  </si>
  <si>
    <t>Pertumbuhan_Hijau</t>
  </si>
  <si>
    <t>b. Panjang Anak 0-23 Bulan Pertumbuhan Resiko Stunting (Kuning)</t>
  </si>
  <si>
    <t>Pertumbuhan_Kuning</t>
  </si>
  <si>
    <t>c. Panjang Anak 0-23 Bulan Pertumbuhan Terindikasi Stunting (Merah)</t>
  </si>
  <si>
    <t>Pertumbuhan_Merah</t>
  </si>
  <si>
    <t>Kelengkapan Konvergensi Paket Layanan Pencegahan Stunting bagi 1.000 HPK</t>
  </si>
  <si>
    <t>Ibu Hamil</t>
  </si>
  <si>
    <t>a. Jumlah Ibu Hamil yang Periksa 4 Kali Selama Kehamilan</t>
  </si>
  <si>
    <t>Bumil_cek_4kali</t>
  </si>
  <si>
    <t>b. Jumlah Ibu Hamil yang Mendapat dan Meminum Pil FE Selama 90 Hari</t>
  </si>
  <si>
    <t>Bumil_Pil_FE</t>
  </si>
  <si>
    <t>c. Jumlah Ibu Bersalin yang Mendapat Layanan Pemeriksaan NIFAS 3 Kali</t>
  </si>
  <si>
    <t>Bumil_NIFAS_3kali</t>
  </si>
  <si>
    <t>d. Jumlah Ibu Hamil yang Mengikuti Konseling Gizi/ Kelas Ibu Minimal 4 Kali</t>
  </si>
  <si>
    <t>Bumil_Konseling_Gizi_4kali</t>
  </si>
  <si>
    <t>e. Jumlah Ibu Hamil Mengalami Kekurangan Energi Kronis (KEK)</t>
  </si>
  <si>
    <t>Bumil_KEK</t>
  </si>
  <si>
    <t>f. Jumlah Ibu Hamil yang Mengalami KEK Mendapat Kunjungan Rumah Bulanan</t>
  </si>
  <si>
    <t>Bumil_KEK_Kunjungan</t>
  </si>
  <si>
    <t>g. Jumlah Ibu Hamil Mengalami Resiko Tinggi Kehamilan (RESTI)</t>
  </si>
  <si>
    <t>Bumil_RESTI</t>
  </si>
  <si>
    <t>h. Jumlah Ibu Hamil yang Mengalami RESTI Mendapat Kunjungan Rumah Bulanan</t>
  </si>
  <si>
    <t>Bumil_RESTI_Kunjungan</t>
  </si>
  <si>
    <t>i. Jumlah Ibu Hamil yang Memiliki Akses Air Minum Aman</t>
  </si>
  <si>
    <t>Bumil_Air_Minum_Aman</t>
  </si>
  <si>
    <t>j. Jumlah Ibu Hamil Memiliki Jamban Layak</t>
  </si>
  <si>
    <t>Bumil_Jamban_Layak</t>
  </si>
  <si>
    <t>k. Jumlah Ibu Hamil yang Memiliki Jaminan Kesehatan</t>
  </si>
  <si>
    <t>Bumil_JamKes</t>
  </si>
  <si>
    <t>Tingkat Konvergensi Desa Terhadap Ibu Hamil (Indikator yang Diterima)</t>
  </si>
  <si>
    <t>Jlh_Indikatr_Bumil</t>
  </si>
  <si>
    <t>Tingkat Konvergensi Desa Terhadap Ibu Hamil (Indikator yang Seharusnya Diterima)</t>
  </si>
  <si>
    <t>Jlh_Indikatr_Bumil_Seharusnya</t>
  </si>
  <si>
    <t>Tingkat Konvergensi Desa Terhadap Ibu Hamil</t>
  </si>
  <si>
    <t>Tingkat_Konvergensi_Bumil</t>
  </si>
  <si>
    <t>Persen</t>
  </si>
  <si>
    <t>Anak Usia 0-23 Bulan (0-2 Tahun)</t>
  </si>
  <si>
    <t>a. Jumlah Anak Usia &lt; 12 Bulan yang Mendapat Imunisasi Dasar Lengkap</t>
  </si>
  <si>
    <t>Anak_Imunisasi</t>
  </si>
  <si>
    <t>b. Jumlah Anak yang Ditimbang Rutin Setiap Bulan</t>
  </si>
  <si>
    <t>Anak_Timbang_Rutin</t>
  </si>
  <si>
    <t>c. Jumlah Anak yang Diukur Panjang/Tinggi Badan 2 Kali Dalam Setahun</t>
  </si>
  <si>
    <t>Anak_Ukur_Panjang</t>
  </si>
  <si>
    <t>d. Jumlah Orang Tua/Pengasuh Laki-laki yang Mengikuti Konseling Gizi Bulanan Anak</t>
  </si>
  <si>
    <t>Pengasuh_Laki</t>
  </si>
  <si>
    <t>e. Jumlah Orang Tua/Pengasuh Perempuan yang Mengikuti Konseling Gizi Bulanan Anak</t>
  </si>
  <si>
    <t>Pengasuh_Pr</t>
  </si>
  <si>
    <t>f. Jumlah Anak Gizi Buruk Mendapat Kunjungan</t>
  </si>
  <si>
    <t>Jlh_Kunjungan_Gizi_Brk</t>
  </si>
  <si>
    <t>g. Jumlah Anak Gizi Kurang Mendapat Kunjungan</t>
  </si>
  <si>
    <t>Jlh_Kunjungan_Gizi_Krg</t>
  </si>
  <si>
    <t>h. Jumlah Anak Stunting Mendapat Kunjungan</t>
  </si>
  <si>
    <t>Jlh_Kunjungan_Ank_Stunting</t>
  </si>
  <si>
    <t>i. Jumlah Anak 0-2 Tahun yang Memiliki Akses Air Minum Aman</t>
  </si>
  <si>
    <t>Jlh_Anak_Air_Minum_Aman</t>
  </si>
  <si>
    <t>j. Jumlah Anak 0-2 Tahun yang Memiliki Jamban Layak</t>
  </si>
  <si>
    <t>Jlh_Anak_Jamban_Layak</t>
  </si>
  <si>
    <t>k. Jumlah Anak Usia 0-2 Tahun yang Memiliki Jaminan Kesehatan</t>
  </si>
  <si>
    <t>Jlh_Anak_JamKes</t>
  </si>
  <si>
    <t>l. Jumlah Anak Usia 0-2 Tahun yang Memiliki Akta Kelahiran</t>
  </si>
  <si>
    <t>Jlh_Anak_Punya_Akta_Lahir</t>
  </si>
  <si>
    <t>m. Jumlah Orang Tua/Pengasuh yang Mengikuti Parenting Bulanan (PAUD)</t>
  </si>
  <si>
    <t>Jlh_Pengasuh_Ikut_Parenting</t>
  </si>
  <si>
    <t>Tingkat Konvergensi Desa Terhadap Anak Usia 0-23 Bulan (Indikator yang Diterima)</t>
  </si>
  <si>
    <t>Jlh_Indikatr_Anak</t>
  </si>
  <si>
    <t>Tingkat Konvergensi Desa Terhadap Anak Usia 0-23 Bulan (Indikator yang Seharusnya Diterima)</t>
  </si>
  <si>
    <t>Jlh_Indikatr_Anak_Seharusnya</t>
  </si>
  <si>
    <t>Tingkat Konvergensi Desa Terhadap Anak Usia 0-23 Bulan</t>
  </si>
  <si>
    <t>Konvergensi_Anak</t>
  </si>
  <si>
    <t>Anak Usia &gt; 2-6 Tahun</t>
  </si>
  <si>
    <t>a. Jumlah Anak Usia &gt; 2-6 Tahun</t>
  </si>
  <si>
    <t>Jlh_Anak_2-6Tahun</t>
  </si>
  <si>
    <t>b. Jumlah Anak Usia &gt; 2-6 Tahun yang Aktif Dalam Kegiatan PAUD</t>
  </si>
  <si>
    <t>Jlh_Anak_2-6Tahun_Aktif_Paud</t>
  </si>
  <si>
    <t>PENDIDIKAN</t>
  </si>
  <si>
    <t>Akses Ke Pendidikan Dasar dan Menengah</t>
  </si>
  <si>
    <t>a. Jumlah SD /MI di Desa</t>
  </si>
  <si>
    <t>Jumlah_SD</t>
  </si>
  <si>
    <t>b. Jumlah tenaga pengajar di SD / MI</t>
  </si>
  <si>
    <t>Jumlah_guruSD</t>
  </si>
  <si>
    <t>c. Jarak ke SD / MI terdekat</t>
  </si>
  <si>
    <t>Jarak_SD</t>
  </si>
  <si>
    <t>d. Waktu tempuh untuk menuju ke SD / MI terdekat</t>
  </si>
  <si>
    <t>Menit_SD</t>
  </si>
  <si>
    <t>a. Jumlah SMP / MTs di Desa</t>
  </si>
  <si>
    <t>Jumlah_SMP</t>
  </si>
  <si>
    <t>b. Jumlah tenaga pengajar di SMP/MTs</t>
  </si>
  <si>
    <t>Jumlah_guruSMP</t>
  </si>
  <si>
    <t>c. Jarak ke SMP / MTs terdekat</t>
  </si>
  <si>
    <t>Jarak_SMP</t>
  </si>
  <si>
    <t>d. Waktu tempuh untuk menuju ke SMP / MTs terdekat</t>
  </si>
  <si>
    <t>Menit_SMP</t>
  </si>
  <si>
    <t>a. Jumlah SMU / MA/ SMK di Desa</t>
  </si>
  <si>
    <t>Jumlah_SMU</t>
  </si>
  <si>
    <t>b. Jumlah tenaga pengajar di SMU / MA/ SMK</t>
  </si>
  <si>
    <t>Jumlah_guruSMU</t>
  </si>
  <si>
    <t>c. Jarak ke SMU / MA / SMK  terdekat</t>
  </si>
  <si>
    <t>Jarak_SMU</t>
  </si>
  <si>
    <t>d. Waktu tempuh untuk menuju ke SMU / MA / SMK terdekat</t>
  </si>
  <si>
    <t>Menit_SMU</t>
  </si>
  <si>
    <t>Data Tingkat Pendidikan</t>
  </si>
  <si>
    <t>Tingkat pendidikan sebagian besar penduduk Desa</t>
  </si>
  <si>
    <t>Ed_pend</t>
  </si>
  <si>
    <t>a. Terdapat anak usia SD yang putus atau tidak sekolah di Desa</t>
  </si>
  <si>
    <t>SD_tdk_sklh</t>
  </si>
  <si>
    <t>b. Jumlah anak usia SD yang putus atau tidak sekolah di Desa</t>
  </si>
  <si>
    <t>SD_tdk_sklh_jml</t>
  </si>
  <si>
    <t>a. Terdapat anak usia SMP yang putus atau tidak sekolah di Desa</t>
  </si>
  <si>
    <t>SMP_tdk_sklh</t>
  </si>
  <si>
    <t>b. Jumlah anak usia SMP yang putus atau tidak sekolah</t>
  </si>
  <si>
    <t>SMP_tdk_sklh_jml</t>
  </si>
  <si>
    <t>c1. Jumlah Penyandang Kebutuhan Khusus Tunagrahita Usia &lt;20 Tahun Masih Sekolah</t>
  </si>
  <si>
    <t>Tunagrahita_&lt;20Thn_Sklh</t>
  </si>
  <si>
    <t>c2. Jumlah Penyandang Kebutuhan Khusus Tunagrahita &lt;20 Tahun Tidak Sekolah</t>
  </si>
  <si>
    <t>Tunagrahita_&lt;20Thn_Tdk_Sklh</t>
  </si>
  <si>
    <t>d1. Jumlah Penyandang Kebutuhan Khusus Tunanetra Usia &lt;20 Tahun Masih Sekolah</t>
  </si>
  <si>
    <t>Tunanetra_&lt;20Thn_Sklh</t>
  </si>
  <si>
    <t>d1. Jumlah Penyandang Kebutuhan Khusus Tunanetra Usia &lt;20 Tahun Tidak Sekolah</t>
  </si>
  <si>
    <t>Tunanetra_&lt;20Thn_Tdk_Sklh</t>
  </si>
  <si>
    <t>e1. Jumlah Penyandang Kebutuhan Khusus Tunarungu Usia &lt;20 Tahun Masih Sekolah</t>
  </si>
  <si>
    <t>Tunarungu_&lt;20Thn_Sklh</t>
  </si>
  <si>
    <t>e2. Jumlah Penyandang Kebutuhan Khusus Tunarungu Usia &lt;20 Tahun Tidak Sekolah</t>
  </si>
  <si>
    <t>Tunarungu_&lt;20Thn_Tdk_Sklh</t>
  </si>
  <si>
    <t>f1. Jumlah Penyandang Kebutuhan Khusus Tunalaras Usia &lt;20 Tahun Masih Sekolah</t>
  </si>
  <si>
    <t>Tunalaras_&lt;20Thn_Sklh</t>
  </si>
  <si>
    <t>f2. Jumlah Penyandang Kebutuhan Khusus Tunalaras Usia &lt;20 Tahun Tidak Sekolah</t>
  </si>
  <si>
    <t>Tunalaras_&lt;20Thn_Tdk_Sklh</t>
  </si>
  <si>
    <t>g1. Jumlah Penyandang Kebutuhan Khusus Tunadaksa &lt;20 Tahun Masih Sekolah</t>
  </si>
  <si>
    <t>Tunadaksa_&lt;20Thn_Sklh</t>
  </si>
  <si>
    <t>g2. Jumlah Penyandang Kebutuhan Khusus Tunadaksa &lt;20 Tahun Tidak Sekolah</t>
  </si>
  <si>
    <t>Tunadaksa_&lt;20Thn_Tdk_Sklh</t>
  </si>
  <si>
    <t>Akses Ke Pendidikan Non-Formal Usia 3-5 tahun</t>
  </si>
  <si>
    <t>a. Ketersediaan Pos PAUD di Desa</t>
  </si>
  <si>
    <t>PAUD</t>
  </si>
  <si>
    <t>b. Jumlah Pos PAUD Pemerintah</t>
  </si>
  <si>
    <t>Jumlah_PAUD_PMR</t>
  </si>
  <si>
    <t>c. Jumlah Pos PAUD Non Pemerintah</t>
  </si>
  <si>
    <t>Jumlah_PAUD_NONPMR</t>
  </si>
  <si>
    <t>d. Jarak ke Pos PAUD terdekat</t>
  </si>
  <si>
    <t>Jarak_PAUD</t>
  </si>
  <si>
    <t>e. Waktu tempuh untuk menuju ke PAUD terdekat</t>
  </si>
  <si>
    <t>Waktu_PAUD</t>
  </si>
  <si>
    <t>f. Desa Terdapat Taman Kanak-kanak (TK)</t>
  </si>
  <si>
    <t>TK</t>
  </si>
  <si>
    <t xml:space="preserve">g. Jarak Taman Kanak-kanak (TK) Terdekat </t>
  </si>
  <si>
    <t>Jarak_TK</t>
  </si>
  <si>
    <t>h. Desa Terdapat Raudhatul Athfal (RA)</t>
  </si>
  <si>
    <t>RA</t>
  </si>
  <si>
    <t xml:space="preserve">i. Jarak Raudhatul Athfal (RA) Terdekat </t>
  </si>
  <si>
    <t>Jarak_RA</t>
  </si>
  <si>
    <t>j. Desa Terdapat Bustanul Athfal (BA)</t>
  </si>
  <si>
    <t>BA</t>
  </si>
  <si>
    <t xml:space="preserve">k. Jarak Bustanul Athfal (BA) Terdekat </t>
  </si>
  <si>
    <t>Jarak_BA</t>
  </si>
  <si>
    <t>l. Jumlah guru PAUD</t>
  </si>
  <si>
    <t>Guru_PAUD</t>
  </si>
  <si>
    <t>m. Jumlah guru TK</t>
  </si>
  <si>
    <t>Guru_TK</t>
  </si>
  <si>
    <t>n. Jumlah guru RA</t>
  </si>
  <si>
    <t>Guru_RA</t>
  </si>
  <si>
    <t>0. Jumlah guru BA</t>
  </si>
  <si>
    <t>Guru_BA</t>
  </si>
  <si>
    <t>Ketersediaan Pusat Kegiatan Belajar Masyarakat Kejar Paket A, B, dan C di Desa</t>
  </si>
  <si>
    <t>PKBM</t>
  </si>
  <si>
    <t>a. Jumlah pusat kursus atau pusat pelatihan keterampilan khusus di Desa</t>
  </si>
  <si>
    <t>Jml_kursus</t>
  </si>
  <si>
    <t>b. Jarak tempuh menuju pusat kursus atau pusat pelatihan keterampilan khusus ke terdekat</t>
  </si>
  <si>
    <t>Jarak_kursus</t>
  </si>
  <si>
    <t>Terdapat Kegiatan Pemberatasan Buta Aksara</t>
  </si>
  <si>
    <t>Buta_Aksara</t>
  </si>
  <si>
    <t>Akses Pengetahuan</t>
  </si>
  <si>
    <t>a.  Ketersediaan fasilitas perpustakaan Desa / taman bacaan masyarakat di Desa</t>
  </si>
  <si>
    <t>TBM</t>
  </si>
  <si>
    <t>b.  Pemanfaatan fasilitas perpustakaan Desa / taman bacaan masyarakat</t>
  </si>
  <si>
    <t>Pemanfaatan_TBM</t>
  </si>
  <si>
    <t>Modal Sosial</t>
  </si>
  <si>
    <t>a. Kebiasaan gotong royong warga di Desa</t>
  </si>
  <si>
    <t>GotongRoyong</t>
  </si>
  <si>
    <t>b. Frekuensi kegiatan gotong royong</t>
  </si>
  <si>
    <t>Fr_GotongRoyong</t>
  </si>
  <si>
    <t>Kali/ Tahun</t>
  </si>
  <si>
    <t>a. Ketersediaan ruang publik terbuka bagi warga tanpa perlu membayar</t>
  </si>
  <si>
    <t>RPublik</t>
  </si>
  <si>
    <t>b. Kondisi Ruang Terbuka Publik</t>
  </si>
  <si>
    <t>Kondisi_Rpublik</t>
  </si>
  <si>
    <t>a. Karang Taruna</t>
  </si>
  <si>
    <t>KarangTaruna</t>
  </si>
  <si>
    <t>KarangTaruna_frek</t>
  </si>
  <si>
    <t>b. PKK</t>
  </si>
  <si>
    <t>PKK</t>
  </si>
  <si>
    <t>PKK_frek</t>
  </si>
  <si>
    <t>c. Perkumpulan agama</t>
  </si>
  <si>
    <t>Org_agm</t>
  </si>
  <si>
    <t>Org_agm_frek</t>
  </si>
  <si>
    <t>d. Panti asuhan</t>
  </si>
  <si>
    <t>Panti</t>
  </si>
  <si>
    <t>Panti_frek</t>
  </si>
  <si>
    <t>e. Kelompok arisan</t>
  </si>
  <si>
    <t>Arisan</t>
  </si>
  <si>
    <t>Arisan_frek</t>
  </si>
  <si>
    <t>f. Kelompok/ organisasi/lembaga tani</t>
  </si>
  <si>
    <t>Lemb_tani</t>
  </si>
  <si>
    <t>Lemb_tani_frek</t>
  </si>
  <si>
    <t>g. Kelompok/ organisasi/lembaga nelayan</t>
  </si>
  <si>
    <t>Lemb_nelayan</t>
  </si>
  <si>
    <t>Lemb_nelayan_frek</t>
  </si>
  <si>
    <t>h. Kelompok/ organisasi/lembaga usaha ternak</t>
  </si>
  <si>
    <t>Lemb_usternak</t>
  </si>
  <si>
    <t>Lemb_usternak_frek</t>
  </si>
  <si>
    <t>i. Kelompok/ organisasi/lembaga pengrajin</t>
  </si>
  <si>
    <t>Lemb_pengrajin</t>
  </si>
  <si>
    <t>Lemb_pengrajin_frek</t>
  </si>
  <si>
    <t>j. Kelompok/ organisasi/lembaga khusus wanita</t>
  </si>
  <si>
    <t>Lemb_wanita</t>
  </si>
  <si>
    <t>Lemb_wanita_frek</t>
  </si>
  <si>
    <t>k. Kelompok/ organisasi/lembaga lainnya</t>
  </si>
  <si>
    <t>Lemb_lain</t>
  </si>
  <si>
    <t>Lemb_lain_ sebutkan</t>
  </si>
  <si>
    <t>Lemb_lain_frek</t>
  </si>
  <si>
    <t>a. Warga Desa mengikuti musyawarah Desa</t>
  </si>
  <si>
    <t>Partispasi_musdes</t>
  </si>
  <si>
    <t>b. Frekuensi musyawarah Desa selama setahun terakhir</t>
  </si>
  <si>
    <t>Frek_musdes</t>
  </si>
  <si>
    <t>c. Kelompok perempuan mengikuti musyawarah Desa</t>
  </si>
  <si>
    <t>Perempuan_musdes</t>
  </si>
  <si>
    <t>a. Total fasilitas / lapangan olah raga di Desa</t>
  </si>
  <si>
    <t>Total_Lap</t>
  </si>
  <si>
    <t>a1. Jumlah Fasilitas/ Lapangan Sepak Bola</t>
  </si>
  <si>
    <t>Jml_Lap_Sepak_Bola</t>
  </si>
  <si>
    <t>a2. Jumlah Fasilitas/ Lapangan Futsal</t>
  </si>
  <si>
    <t>Jml_Lap_Futsal</t>
  </si>
  <si>
    <t>a3. Jumlah Fasilitas/ Lapangan Tenis</t>
  </si>
  <si>
    <t>Jml_Lap_Tenis</t>
  </si>
  <si>
    <t>a4. Jumlah Fasilitas/ Lapangan Bulu Tangkis</t>
  </si>
  <si>
    <t>Jml_Lap_Bulu_Tangkis</t>
  </si>
  <si>
    <t>a5. Jumlah Fasilitas/ Lapangan Basket</t>
  </si>
  <si>
    <t>Jml_Lap_Basket</t>
  </si>
  <si>
    <t>a6. Jumlah Fasilitas/ Lapangan Lainnya</t>
  </si>
  <si>
    <t>Jml_Lap_Lainnya</t>
  </si>
  <si>
    <t>a6. Sebutkan Fasilitas/ Lapangan Lainnya</t>
  </si>
  <si>
    <t>Lap_Lainnya</t>
  </si>
  <si>
    <t>b. Terdapat kegiatan kelompok olahraga yang rutin</t>
  </si>
  <si>
    <t>Keg_OR</t>
  </si>
  <si>
    <t>c. Jumlah kelompok kegiatan olahraga</t>
  </si>
  <si>
    <t>Jumlah_Kel_OR</t>
  </si>
  <si>
    <t>Kelompok</t>
  </si>
  <si>
    <t>Warga Desa terdiri dari beberapa suku / etnis</t>
  </si>
  <si>
    <t>Suku</t>
  </si>
  <si>
    <t>Jlh Suku</t>
  </si>
  <si>
    <t>Jumlah Bahasa yang digunakan Warga Desa untuk Komunikasi Sehari-hari di Desa</t>
  </si>
  <si>
    <t>Bahasa</t>
  </si>
  <si>
    <t>Jlh Bahasa</t>
  </si>
  <si>
    <t>a. Warga yang menganut agama Islam</t>
  </si>
  <si>
    <t>Islam</t>
  </si>
  <si>
    <t>b. Warga yang menganut agama Kristen</t>
  </si>
  <si>
    <t>Kristen</t>
  </si>
  <si>
    <t>c. Warga yang menganut agama Katolik</t>
  </si>
  <si>
    <t>Katolik</t>
  </si>
  <si>
    <t>d. Warga yang menganut agama Buddha</t>
  </si>
  <si>
    <t>Buddha</t>
  </si>
  <si>
    <t>e. Warga yang menganut agama Hindu</t>
  </si>
  <si>
    <t>Hindu</t>
  </si>
  <si>
    <t>f. Warga yang menganut agama Kong Hu Cu</t>
  </si>
  <si>
    <t>Konghucu</t>
  </si>
  <si>
    <t>g. Warga yang menganut agama lain</t>
  </si>
  <si>
    <t>Agama_Lainnya</t>
  </si>
  <si>
    <t>Agama_Lainnya_sebutkan</t>
  </si>
  <si>
    <t>a. Terdapat Masjid di Desa</t>
  </si>
  <si>
    <t>Masjid</t>
  </si>
  <si>
    <t>b. Terdapat Gereja Kristen di Desa</t>
  </si>
  <si>
    <t>Gereja_Kristen</t>
  </si>
  <si>
    <t>c. Terdapat Gereja Katolik di Desa</t>
  </si>
  <si>
    <t>Gereja_Katolik</t>
  </si>
  <si>
    <t>d. Terdapat Wihara di Desa</t>
  </si>
  <si>
    <t>Wihara</t>
  </si>
  <si>
    <t>e. Terdapat Pura di Desa</t>
  </si>
  <si>
    <t>Pura</t>
  </si>
  <si>
    <t>f. Terdapat Litang / Kelenteng</t>
  </si>
  <si>
    <t>Kelenteng</t>
  </si>
  <si>
    <t>Agama  / kepercayaan mayoritas yang dianut warga Desa</t>
  </si>
  <si>
    <t>Agama_mayoritas</t>
  </si>
  <si>
    <t>a. Terdapat kelompok seni adat dan budaya di Desa</t>
  </si>
  <si>
    <t>Kel_Seni</t>
  </si>
  <si>
    <t>b. Frekuensi kegiatan seni adat dan budaya diselenggarakan dalam setahun terakhir</t>
  </si>
  <si>
    <t>Frek_KegSeni</t>
  </si>
  <si>
    <t>c. Jumlah kelompok seni adat dan budaya di Desa</t>
  </si>
  <si>
    <t>Jml_KelSeni</t>
  </si>
  <si>
    <t>a. Mayoritas warga di Desa menghadiri perayaan adat budaya tertentu untuk acara kelahiran</t>
  </si>
  <si>
    <t>Hadir_AdatLahir</t>
  </si>
  <si>
    <t>b. Mayoritas warga di Desa menghadiri perayaan adat budaya tertentu untuk acara kematian</t>
  </si>
  <si>
    <t>Hadir_AdatKematian</t>
  </si>
  <si>
    <t>c. Mayoritas warga di Desa menghadiri perayaan adat budaya tertentu untuk acara perkawinan</t>
  </si>
  <si>
    <t>Hadir_AdatNikah</t>
  </si>
  <si>
    <t>d. Mayoritas warga di Desa menghadiri perayaan adat budaya tertentu untuk acara / hari besar lainnya</t>
  </si>
  <si>
    <t>HariBesar_lain</t>
  </si>
  <si>
    <t>HariBesar_lain_sebutkan</t>
  </si>
  <si>
    <t>Keamanan Warga</t>
  </si>
  <si>
    <t>Terdapat kegiatan pembangunan dan pemeliharaan pos keamanan lingkungan (Poskamling) oleh warga</t>
  </si>
  <si>
    <t>Poskamling</t>
  </si>
  <si>
    <t>Inisiatif dan partisipasi warga dalam pengaktifan sistem keamanan lingkungan (Siskamling)</t>
  </si>
  <si>
    <t>Siskamling_warga</t>
  </si>
  <si>
    <t>a. Terdapat konflik di Desa</t>
  </si>
  <si>
    <t>Konflik</t>
  </si>
  <si>
    <t>b. Jumlah kejadian Konflik antarkelompok masyarakat</t>
  </si>
  <si>
    <t>Konflik_masy</t>
  </si>
  <si>
    <t>c. Jumlah kejadian Konflik kelompok masyarakat antar Desa</t>
  </si>
  <si>
    <t>Konflik_Desa</t>
  </si>
  <si>
    <t>d. Jumlah kejadian Konflik antara kelompok masyarakat dengan aparat keamanan</t>
  </si>
  <si>
    <t>Konflik_kam</t>
  </si>
  <si>
    <t>e Jumlah kejadian Konflik antara kelompok masyarakat dengan aparat pemerintah</t>
  </si>
  <si>
    <t>Konflik_pemr</t>
  </si>
  <si>
    <t>f. Jumlah kejadian Konflik antarpelajar/ mahasiswa/pemuda</t>
  </si>
  <si>
    <t>Konflik_mhs</t>
  </si>
  <si>
    <t>g. Jumlah kejadian Konflik antarsuku</t>
  </si>
  <si>
    <t>Konflik_suku</t>
  </si>
  <si>
    <t>h. Jumlah kejadian Konflik antaragama</t>
  </si>
  <si>
    <t>Konflik_agm</t>
  </si>
  <si>
    <t>i. Jumlah kejadian Konflik lainnya</t>
  </si>
  <si>
    <t>Konflik_lainnya</t>
  </si>
  <si>
    <t>Konflik_lainnya_sebutkan</t>
  </si>
  <si>
    <t>a. Penyelesaian Konflik secara damai</t>
  </si>
  <si>
    <t>Damai</t>
  </si>
  <si>
    <t>b. Peranan aparat keamanan menjadi mediator / penengah dalam penyelesaian Konflik massal</t>
  </si>
  <si>
    <t>Damai_kam</t>
  </si>
  <si>
    <t>c. Peranan aparat pemerintah menjadi mediator / penengah dalam penyelesaian Konflik massal</t>
  </si>
  <si>
    <t>Damai_pemr</t>
  </si>
  <si>
    <t>d. Peranan tokoh masyarakat menjadi mediator / penengah dalam penyelesaian Konflik massal</t>
  </si>
  <si>
    <t>Damai_TokohMasy</t>
  </si>
  <si>
    <t>e. Peranan tokoh agama menjadi mediator / penengah dalam penyelesaian Konflik massal</t>
  </si>
  <si>
    <t>Damai_TokohAg</t>
  </si>
  <si>
    <t>f. Peranan tokoh lainnya menjadi mediator / penengah dalam penyelesaian Konflik massal</t>
  </si>
  <si>
    <t>Damai_lainnya</t>
  </si>
  <si>
    <t>Damai_lainnya_sebutkan</t>
  </si>
  <si>
    <t>g. Tidak ada yang menjadi mediator / penengah upaya dalam penyelesaian Konflik massal</t>
  </si>
  <si>
    <t>Tidak_ada_mediator</t>
  </si>
  <si>
    <t>Penyelesaian konflik di Desa oleh lembaga lokal sesuai adat budaya tertentu di Desa</t>
  </si>
  <si>
    <t>Damai_trad</t>
  </si>
  <si>
    <t>a1. Terdapat tindak kejahatan pencurian</t>
  </si>
  <si>
    <t>Curi</t>
  </si>
  <si>
    <t>a2. Terdapat tindak kejahatan penipuan/ penggelapan</t>
  </si>
  <si>
    <t>Tipu</t>
  </si>
  <si>
    <t>a3. Terdapat tindak kejahatan penganiayaan</t>
  </si>
  <si>
    <t>Aniaya</t>
  </si>
  <si>
    <t>a4. Terdapat tindak kejahatan pembakaran</t>
  </si>
  <si>
    <t>Bakar</t>
  </si>
  <si>
    <t>a5. Terdapat tindak kejahatan perkosaan</t>
  </si>
  <si>
    <t>Susila</t>
  </si>
  <si>
    <t>a6. Terdapat tindak kejahatan  peredaran narkoba / penyalahgunaan</t>
  </si>
  <si>
    <t>Narkoba</t>
  </si>
  <si>
    <t>a7. Terdapat tindak kejahatan perjudian</t>
  </si>
  <si>
    <t>Judi</t>
  </si>
  <si>
    <t>a8. Terdapat tindak kejahatan pembunuhan</t>
  </si>
  <si>
    <t>Bunuh</t>
  </si>
  <si>
    <t>a9. Terdapat tindak kejahatan perdagangan orang</t>
  </si>
  <si>
    <t>Traffick</t>
  </si>
  <si>
    <t>b. Tindak kejahatan yang paling sering terjadi</t>
  </si>
  <si>
    <t>Kejahatan</t>
  </si>
  <si>
    <t>Kesejahteraan Sosial</t>
  </si>
  <si>
    <t>a. Ketersediaan SLB di Desa</t>
  </si>
  <si>
    <t>SLB</t>
  </si>
  <si>
    <t>b. Jumlah SLB yang terdapat di Desa</t>
  </si>
  <si>
    <t>Jml_SLB</t>
  </si>
  <si>
    <t>c. Jarak menuju SLB terdekat</t>
  </si>
  <si>
    <t>Jarak_SLB</t>
  </si>
  <si>
    <t>Km</t>
  </si>
  <si>
    <t>d1. Jumlah Penyandang Kebutuhan Khusus Tunagrahita Laki-laki</t>
  </si>
  <si>
    <t>Tunagrahita_Lk</t>
  </si>
  <si>
    <t>d2. Jumlah Penyandang Kebutuhan Khusus Tunagrahita Perempuan</t>
  </si>
  <si>
    <t>Tunagrahita-Pr</t>
  </si>
  <si>
    <t>d3. Jumlah Penyandang Kebutuhan Khusus Tunanetra Laki-Laki</t>
  </si>
  <si>
    <t>Tunanetra_Lk</t>
  </si>
  <si>
    <t>d4. Jumlah Penyandang Kebutuhan Khusus Tunanetra Perempuan</t>
  </si>
  <si>
    <t>Tunanetra_Pr</t>
  </si>
  <si>
    <t>d5. Jumlah Penyandang Kebutuhan Khusus Tunarungu Laki-Laki</t>
  </si>
  <si>
    <t>Tunarungu_Lk</t>
  </si>
  <si>
    <t>d6. Jumlah Penyandang Kebutuhan Khusus Tunarungu Perempuan</t>
  </si>
  <si>
    <t>Tunarungu_Pr</t>
  </si>
  <si>
    <t>d7. Jumlah Penyandang Kebutuhan Khusus Tunalaras Laki-laki</t>
  </si>
  <si>
    <t>Tunalaras_Lk</t>
  </si>
  <si>
    <t>d8. Jumlah Penyandang Kebutuhan Khusus Tunalaras Perempuan</t>
  </si>
  <si>
    <t>Tunalaras_Pr</t>
  </si>
  <si>
    <t>d9. Jumlah Penyandang Kebutuhan Khusus Tunadaksa Laki-laki</t>
  </si>
  <si>
    <t>Tunadaksa_Lk</t>
  </si>
  <si>
    <t>d10. Jumlah Penyandang Kebutuhan Khusus Tunadaksa Perempuan</t>
  </si>
  <si>
    <t>Tunadaksa_Pr</t>
  </si>
  <si>
    <t>d11. Jumlah Penyandang Disabilitas bawaan lahir</t>
  </si>
  <si>
    <t>Disabilitas_Lahir</t>
  </si>
  <si>
    <t>d12. Jumlah Penyandang Disabilitas akibat Kecelakaan</t>
  </si>
  <si>
    <t>Disabilitas_Kecelakaan</t>
  </si>
  <si>
    <t>a. Terdapat Penyandang Masalah Kesejahteraan Sosial (PMKS) Anak Jalanan</t>
  </si>
  <si>
    <t>Anak_Jalanan</t>
  </si>
  <si>
    <t>b. Terdapat Penyandang Masalah Kesejahteraan Sosial (PMKS) Anak Terlantar</t>
  </si>
  <si>
    <t>Anak_terlantar</t>
  </si>
  <si>
    <t>c. Terdapat Penyandang Masalah Kesejahteraan sosial (PMKS) Korban Kekerasan</t>
  </si>
  <si>
    <t>Kekerasan</t>
  </si>
  <si>
    <t>d. Terdapat Penyandang Masalah Kesejahteraan Sosial (PMKS) Lanjut Usia Terlantar</t>
  </si>
  <si>
    <t>LUT</t>
  </si>
  <si>
    <t>e. Terdapat Penyandang Masalah Kesejahteraan Sosial (PMKS) Korban Penyalahgunaan NAPZA</t>
  </si>
  <si>
    <t>NAPZA</t>
  </si>
  <si>
    <t>f. Terdapat Penyandang Masalah Kesejahteraan Sosial (PMKS) Pekerja Migran Terlantar</t>
  </si>
  <si>
    <t>Migran</t>
  </si>
  <si>
    <t>g. Terdapat Penyandang Masalah Kesejahteraan Sosial (PMKS) Gelandangan / Pengemis</t>
  </si>
  <si>
    <t>Gepeng</t>
  </si>
  <si>
    <t>h. Terdapat Penyandang Masalah Kesejahteraan Sosial (PMKS) PSK</t>
  </si>
  <si>
    <t>PSK</t>
  </si>
  <si>
    <t>Jumlah kejadian bunuh diri di Desa</t>
  </si>
  <si>
    <t>BunuhDiri</t>
  </si>
  <si>
    <t>PERMUKIMAN</t>
  </si>
  <si>
    <t>Kondisi Permukiman Desa</t>
  </si>
  <si>
    <t>a. Jumlah KK yang memiliki rumah</t>
  </si>
  <si>
    <t>KK_Punya_Rumah</t>
  </si>
  <si>
    <t>b. Jumlah KK yang tidak memiliki rumah</t>
  </si>
  <si>
    <t>KK_Tdk_Punya_Rumah</t>
  </si>
  <si>
    <t>c. Jumlah KK yang memiliki rumah permanen</t>
  </si>
  <si>
    <t>KK_Punya_Rumah_Permanen</t>
  </si>
  <si>
    <t>d. Kondisi KK Memiliki Rumah Permanen</t>
  </si>
  <si>
    <t>Kondisi_Rumah_Permanen</t>
  </si>
  <si>
    <t>e. Jumlah KK yang memiliki rumah semi permanen</t>
  </si>
  <si>
    <t>KK_Punya_Rumah_Semi_Permanen</t>
  </si>
  <si>
    <t>f. Kondisi KK Memilik rumah semi permanen</t>
  </si>
  <si>
    <t>Kondisi_Rumah_Semi_Permanen</t>
  </si>
  <si>
    <t>g. Jumlah KK yang memiliki rumah non permanen</t>
  </si>
  <si>
    <t>KK_Punya_Rumah_Non_Permanen</t>
  </si>
  <si>
    <t>h. Kondisi rumah non permanen</t>
  </si>
  <si>
    <t>Kondisi_Rumah_Non_Permanen</t>
  </si>
  <si>
    <t>Akses Air Bersih dan Air Minum</t>
  </si>
  <si>
    <t>a. Air minum warga di Desa bersumber dari air kemasan</t>
  </si>
  <si>
    <t>AirMn_kemasan</t>
  </si>
  <si>
    <t>b. Air minum warga di Desa bersumber dari air ledeng dengan meteran (PAM/PDAM)</t>
  </si>
  <si>
    <t>AirMn_PAM</t>
  </si>
  <si>
    <t>c. Air minum warga di Desa bersumber dari air ledeng tanpa meteran</t>
  </si>
  <si>
    <t>AirMn_ledeng_tanpa_meteran</t>
  </si>
  <si>
    <t>d. Air minum warga di Desa bersumber dari sumur bor / pompa</t>
  </si>
  <si>
    <t>AirMn_sumurbor</t>
  </si>
  <si>
    <t>e. Air minum warga di Desa bersumber dari sumur</t>
  </si>
  <si>
    <t>AirMn_sumur</t>
  </si>
  <si>
    <t>f. Air minum warga di Desa bersumber dari mata air</t>
  </si>
  <si>
    <t>AirMn_mataair</t>
  </si>
  <si>
    <t>g. Air minum warga di Desa bersumber dari sungai / danau / kolam</t>
  </si>
  <si>
    <t>AirMn_sungai</t>
  </si>
  <si>
    <t>h. Air minum warga di Desa bersumber dari air hujan</t>
  </si>
  <si>
    <t>AirMn_hujan</t>
  </si>
  <si>
    <t>i. Air minum warga di Desa bersumber dari lainnya</t>
  </si>
  <si>
    <t>AirMn_lainnya</t>
  </si>
  <si>
    <t>AirMn_lainnya_sebutkan</t>
  </si>
  <si>
    <t>Cara warga Desa memperoleh air minum</t>
  </si>
  <si>
    <t>Cara_AirMn</t>
  </si>
  <si>
    <t>a. Air untuk mandi / cuci warga di Desa bersumber dari air ledeng dengan meteran (PAM/PDAM)</t>
  </si>
  <si>
    <t>AirMC_PAM</t>
  </si>
  <si>
    <t>b. Air untuk mandi / cuci warga di Desa bersumber dari air ledeng tanpa meteran</t>
  </si>
  <si>
    <t>AirMC_ledeng_tanpa_meteran</t>
  </si>
  <si>
    <t>c. Air untuk mandi / cuci warga di Desa bersumber dari sumur bor / pompa</t>
  </si>
  <si>
    <t>AirMC_sumurbor</t>
  </si>
  <si>
    <t>d. Air untuk mandi / cuci warga di Desa bersumber dari sumur</t>
  </si>
  <si>
    <t>AirMC_Sumur</t>
  </si>
  <si>
    <t>e. Air untuk mandi / cuci warga di Desa bersumber dari mata air</t>
  </si>
  <si>
    <t>AirMC_mataair</t>
  </si>
  <si>
    <t>f. Air untuk mandi / cuci warga di Desa bersumber dari sungai / danau / kolam</t>
  </si>
  <si>
    <t>AirMC_sungai</t>
  </si>
  <si>
    <t>g. Air untuk mandi / cuci warga di Desa bersumber dari air hujan</t>
  </si>
  <si>
    <t>AirMC_hujan</t>
  </si>
  <si>
    <t>h. Air untuk mandi / cuci warga di Desa bersumber dari lainnya</t>
  </si>
  <si>
    <t>AirMC_lainnya</t>
  </si>
  <si>
    <t>AirMC_lainnya_sebutkan</t>
  </si>
  <si>
    <t>Akses Sanitasi</t>
  </si>
  <si>
    <t>a. Warga Desa BAB (Buang Air Besar)</t>
  </si>
  <si>
    <t>BAB</t>
  </si>
  <si>
    <t>b. Jumlah KK Warga BAB Jamban Sendiri</t>
  </si>
  <si>
    <t>Jamban_Sendiri</t>
  </si>
  <si>
    <t>c. Jumlah KK Warga BAB Jamban Bersama</t>
  </si>
  <si>
    <t>Jamban_Bersama</t>
  </si>
  <si>
    <t>d. Jumlah KK Warga BAB Jamban Umum</t>
  </si>
  <si>
    <t>Jamban_Umum</t>
  </si>
  <si>
    <t>e. Jumlah KK Warga BAB Bukan Jamban</t>
  </si>
  <si>
    <t>Bukan_Jamban</t>
  </si>
  <si>
    <t>Warga Desa membuang sampah</t>
  </si>
  <si>
    <t>Sampah</t>
  </si>
  <si>
    <t>Ketersediaan TPS (Tempat Penampungan Sampah Sementara)</t>
  </si>
  <si>
    <t>TPS</t>
  </si>
  <si>
    <t>Kebiasaan warga Desa membuang limbah cair atau air kotor</t>
  </si>
  <si>
    <t>Limbah</t>
  </si>
  <si>
    <t>Akses Listrik</t>
  </si>
  <si>
    <t>a. Jumlah keluarga di Desa yang menggunakan sumber listrik dari PLN</t>
  </si>
  <si>
    <t>JmlKK_listrikPLN</t>
  </si>
  <si>
    <t>b. Jumlah keluarga di Desa yang menggunakan sumber listrik dari non-PLN</t>
  </si>
  <si>
    <t>JmlKK_listrikNonPLN</t>
  </si>
  <si>
    <t>Jumlah keluarga yang belum teraliri listrik</t>
  </si>
  <si>
    <t>KK_nonListrik</t>
  </si>
  <si>
    <t>a. Jumlah KK yang memanfaatkan energi Matahari</t>
  </si>
  <si>
    <t>E_Matahari</t>
  </si>
  <si>
    <t>b. Jumlah KK yang memanfaatkan energi Angin</t>
  </si>
  <si>
    <t>E_Angin</t>
  </si>
  <si>
    <t>c. Jumlah KK yang memanfaatkan energi Biomasa</t>
  </si>
  <si>
    <t>E_Biomasa</t>
  </si>
  <si>
    <t>d. Jumlah KK yang memanfaatkan energi Bahan Bakar Gas</t>
  </si>
  <si>
    <t>E_Gas</t>
  </si>
  <si>
    <t>e. Jumlah KK yang memanfaatkan energi Bahan Bakar Hayati Cair</t>
  </si>
  <si>
    <t>E_Hayati_Cair</t>
  </si>
  <si>
    <r>
      <t xml:space="preserve">f. Jumlah KK yang memanfaatkan energi </t>
    </r>
    <r>
      <rPr>
        <i/>
        <sz val="8"/>
        <color rgb="FF000000"/>
        <rFont val="Tahoma"/>
      </rPr>
      <t>Microhydro</t>
    </r>
  </si>
  <si>
    <t>E_Microhydro</t>
  </si>
  <si>
    <t>g. Jumlah KK yang memanfaatkan energi Tenaga Panas Bumi</t>
  </si>
  <si>
    <t>E_Panas_Bumi</t>
  </si>
  <si>
    <t>h. Jumlah sumber energi terbarukan dimanfaatkan warga Desa</t>
  </si>
  <si>
    <t>E_terbarukan</t>
  </si>
  <si>
    <t>Terdapatnya Penerangan di Jalan Utama (PJU) di Desa</t>
  </si>
  <si>
    <t>Terdapat_PJU</t>
  </si>
  <si>
    <t>Sumber Energi PJU dari PLN</t>
  </si>
  <si>
    <t>PJU_PLN</t>
  </si>
  <si>
    <t>Sumber Energi PJU dari Diesel Non PLN</t>
  </si>
  <si>
    <t>PJU_Diesel_Non_PLN</t>
  </si>
  <si>
    <t>Sumber Energi PJU dari EBT Non PLN</t>
  </si>
  <si>
    <t>PJU_EBT_Non_PLN</t>
  </si>
  <si>
    <t>Akses Informasi &amp; Komunikasi</t>
  </si>
  <si>
    <t>Sinyal telepon seluler / handphone di Desa</t>
  </si>
  <si>
    <t>Sinyal</t>
  </si>
  <si>
    <r>
      <t xml:space="preserve">a. Operator / </t>
    </r>
    <r>
      <rPr>
        <i/>
        <sz val="8"/>
        <color rgb="FF000000"/>
        <rFont val="Tahoma"/>
      </rPr>
      <t>provider</t>
    </r>
    <r>
      <rPr>
        <sz val="8"/>
        <color rgb="FF000000"/>
        <rFont val="Tahoma"/>
      </rPr>
      <t xml:space="preserve"> telepon seluler Telkomsel dapat menerima sinyal</t>
    </r>
  </si>
  <si>
    <t>Telkomsel</t>
  </si>
  <si>
    <r>
      <t xml:space="preserve">b. Operator / </t>
    </r>
    <r>
      <rPr>
        <i/>
        <sz val="8"/>
        <color rgb="FF000000"/>
        <rFont val="Tahoma"/>
      </rPr>
      <t>provider</t>
    </r>
    <r>
      <rPr>
        <sz val="8"/>
        <color rgb="FF000000"/>
        <rFont val="Tahoma"/>
      </rPr>
      <t xml:space="preserve"> telepon seluler Indosat dapat menerima sinyal</t>
    </r>
  </si>
  <si>
    <t>Indosat</t>
  </si>
  <si>
    <r>
      <t xml:space="preserve">c. Operator / </t>
    </r>
    <r>
      <rPr>
        <i/>
        <sz val="8"/>
        <color rgb="FF000000"/>
        <rFont val="Tahoma"/>
      </rPr>
      <t>provider</t>
    </r>
    <r>
      <rPr>
        <sz val="8"/>
        <color rgb="FF000000"/>
        <rFont val="Tahoma"/>
      </rPr>
      <t xml:space="preserve"> telepon seluler XL dapat menerima sinyal</t>
    </r>
  </si>
  <si>
    <t>XL Axiata</t>
  </si>
  <si>
    <r>
      <t xml:space="preserve">d. Operator / </t>
    </r>
    <r>
      <rPr>
        <i/>
        <sz val="8"/>
        <color rgb="FF000000"/>
        <rFont val="Tahoma"/>
      </rPr>
      <t>provider</t>
    </r>
    <r>
      <rPr>
        <sz val="8"/>
        <color rgb="FF000000"/>
        <rFont val="Tahoma"/>
      </rPr>
      <t xml:space="preserve"> telepon seluler lainnya dapat menerima sinyal</t>
    </r>
  </si>
  <si>
    <t>Op_lainnya</t>
  </si>
  <si>
    <t>Op_lainnya_sebutkan</t>
  </si>
  <si>
    <t>Siaran program televisi saluran TVRI Nasional dan TVRI daerah</t>
  </si>
  <si>
    <t>TVRI</t>
  </si>
  <si>
    <t>Siaran program televisi saluran swasta</t>
  </si>
  <si>
    <t>TVswasta</t>
  </si>
  <si>
    <t>Siaran program televisi saluran luar negeri</t>
  </si>
  <si>
    <t>TVLN</t>
  </si>
  <si>
    <t>Terdapat fasilitas internet di kantor kepala Desa</t>
  </si>
  <si>
    <t>Internet</t>
  </si>
  <si>
    <t>Warga Desa memiliki akses internet</t>
  </si>
  <si>
    <t>Warnet</t>
  </si>
  <si>
    <t>a. Informasi Desa ada di Papan informasi</t>
  </si>
  <si>
    <t>Info_mading</t>
  </si>
  <si>
    <t>b. Informasi Desa Website</t>
  </si>
  <si>
    <t>WebDesa</t>
  </si>
  <si>
    <t>c. Sarana informasi Lainnya</t>
  </si>
  <si>
    <t>Info_lain</t>
  </si>
  <si>
    <t>Info_lain_sebutkan</t>
  </si>
  <si>
    <t>Tersedia Tower BTS di Desa</t>
  </si>
  <si>
    <t>Tower_BTS</t>
  </si>
  <si>
    <t>Mayoritas warga yang menggunakan Parabola di Desa</t>
  </si>
  <si>
    <t>Warga_Parabola</t>
  </si>
  <si>
    <t>Jarak Tower Provider terdekat di Desa</t>
  </si>
  <si>
    <t>Jarak_Tower_Tdkt</t>
  </si>
  <si>
    <t>IV DIMENSI EKONOMI</t>
  </si>
  <si>
    <t>Keragaman Produksi Masyarakat Desa</t>
  </si>
  <si>
    <t xml:space="preserve">Sumber penghasilan utama penduduk Desa </t>
  </si>
  <si>
    <t>Penghasilan</t>
  </si>
  <si>
    <t>a. Terdapat produk unggulan di Desa</t>
  </si>
  <si>
    <t>Produk_unggul</t>
  </si>
  <si>
    <t>b. Produk Unggulan Pertama di Desa</t>
  </si>
  <si>
    <t>Macam_Produk_unggul_Pertama</t>
  </si>
  <si>
    <t>c. Produk Unggulan Kedua di Desa</t>
  </si>
  <si>
    <t>Macam_Produk_unggul_kedua</t>
  </si>
  <si>
    <t>a. Perubahan (meningkat/menurun) produk komoditi pertanian</t>
  </si>
  <si>
    <t>Perubahan_tani</t>
  </si>
  <si>
    <t>b. Produk Komiditi pertanian yang mengalami peningkatan/peneruman</t>
  </si>
  <si>
    <t>Naik/Turun_Produk_Komoditi</t>
  </si>
  <si>
    <t>a. Terdapat produksi hasil tangkapan laut</t>
  </si>
  <si>
    <t>Produk_laut</t>
  </si>
  <si>
    <t>b. Perubahan (meningkat/menurun) produksi hasil tangkapan laut</t>
  </si>
  <si>
    <t>Perubahan_laut</t>
  </si>
  <si>
    <t>a. Jumlah industri mikro dan kecil komoditas industri rumah tangga</t>
  </si>
  <si>
    <t>UMikroKecil_Industri_RT</t>
  </si>
  <si>
    <t>b. Jumlah industri mikro dan kecil komoditas pariwisata</t>
  </si>
  <si>
    <t>UMikroKecil_Pariwisata</t>
  </si>
  <si>
    <t>c. Jumlah industri mikro dan kecil komoditas perikanan</t>
  </si>
  <si>
    <t>UMikroKecil_Perikanan</t>
  </si>
  <si>
    <t>d. Jumlah industri mikro dan kecil komoditas pertanian</t>
  </si>
  <si>
    <t>UMikroKecil_Pertanian</t>
  </si>
  <si>
    <t>e. Jumlah industri mikro dan kecil komoditas peternakan</t>
  </si>
  <si>
    <t>UMikroKecil_Peternakan</t>
  </si>
  <si>
    <t>f. Jumlah industri mikro dan kecil Lainnya di Desa</t>
  </si>
  <si>
    <t>UMikroKecil_Lainnya</t>
  </si>
  <si>
    <t>g. Total industri mikro dan kecil di Desa</t>
  </si>
  <si>
    <t>Total_UMikroKecil</t>
  </si>
  <si>
    <t>h. Total industri menengah di Desa</t>
  </si>
  <si>
    <t>UMenengah</t>
  </si>
  <si>
    <t>Sarana dan Prasarana Ekonomi di Desa</t>
  </si>
  <si>
    <t>a. Mayoritas Peralatan Teknologi Tepat Guna pertanian yang digunakan di Desa</t>
  </si>
  <si>
    <t>Mayoritas_TTG_Pertanian</t>
  </si>
  <si>
    <t>a1. Jumlah peralatan Tekonologi Tepat Guna pertanian di Desa</t>
  </si>
  <si>
    <t>Jlh_alat_mayoritas_Pertanian</t>
  </si>
  <si>
    <t>b. Mayoritas Peralatan Teknologi Tepat Guna petenakan yang digunakan di Desa</t>
  </si>
  <si>
    <t>Mayoritas_TTG_Perternakan</t>
  </si>
  <si>
    <t>b1. Jumlah alat bantu Tekonologi Tepat Guna  peternakan di Desa</t>
  </si>
  <si>
    <t>Jlh_alat_mayoritas_Perternakan</t>
  </si>
  <si>
    <t>c. Mayoritas Peralatan Teknologi Tepat Guna perikanan yang digunakan di Desa</t>
  </si>
  <si>
    <t>Mayoritas_TTG_Perikanan</t>
  </si>
  <si>
    <t>c1. Jumlah alat bantu Tekonologi Tepat Guna  Perikanan di Desa</t>
  </si>
  <si>
    <t>Jlh_alat_mayoritas_Perikanan</t>
  </si>
  <si>
    <t>Akses Ke Pusat Perdagangan</t>
  </si>
  <si>
    <t>a. Ketersediaan kelompok pertokoan di Desa</t>
  </si>
  <si>
    <t>Kel_Toko</t>
  </si>
  <si>
    <t>b. Jarak ke kelompok pertokoan terdekat</t>
  </si>
  <si>
    <t>Jarak_kelToko</t>
  </si>
  <si>
    <t>Jumlah pasar dengan bangunan permanen</t>
  </si>
  <si>
    <t>Pasar_permanen</t>
  </si>
  <si>
    <t>Jumlah pasar dengan bangunan semi permanen</t>
  </si>
  <si>
    <t>Pasar_semipermanen</t>
  </si>
  <si>
    <t>a. Terdapat pasar tanpa bangunan di Desa</t>
  </si>
  <si>
    <t>Pasar_tnpBangunan</t>
  </si>
  <si>
    <t>b. Jumlah pasar tanpa bangunan di Desa</t>
  </si>
  <si>
    <t>Jml_Pasar_ tnpBangunan</t>
  </si>
  <si>
    <t>Jumlah toko / warung kelontong di Desa</t>
  </si>
  <si>
    <t>TokoKelontong</t>
  </si>
  <si>
    <t>Terdapat warung / kedai makanan dan minuman di Desa</t>
  </si>
  <si>
    <t>Kedai_MakMin</t>
  </si>
  <si>
    <t>a. Terdapat hotel / penginapan di Desa</t>
  </si>
  <si>
    <t>Hotel</t>
  </si>
  <si>
    <t xml:space="preserve">b. Jarak ke hotel / penginapan terdekat </t>
  </si>
  <si>
    <t>Jarak_hotel</t>
  </si>
  <si>
    <t>c. Waktu tempuh menuju hotel / penginapan terdekat</t>
  </si>
  <si>
    <t>Menit_hotel</t>
  </si>
  <si>
    <t>Terdapat Masyarakat yang memanfaatkan Biogas</t>
  </si>
  <si>
    <t>Biogas</t>
  </si>
  <si>
    <t>Terdapat Agen Penjual LPG/Minyak Tanah/</t>
  </si>
  <si>
    <t>Agen_LPG/Mita</t>
  </si>
  <si>
    <t>Mayoritas Bahan Bakar Memasak untuk kebutuhan keluarga</t>
  </si>
  <si>
    <t>BB_Masak</t>
  </si>
  <si>
    <t>Bahan bakar Masak Lainnya</t>
  </si>
  <si>
    <t>BB_ Lainnya</t>
  </si>
  <si>
    <t>KAYU</t>
  </si>
  <si>
    <t>Akses Distribusi / Logistik</t>
  </si>
  <si>
    <t>Terdapat kantor pos / pos pembantu / rumah pos / pos keliling di Desa</t>
  </si>
  <si>
    <t>Pos</t>
  </si>
  <si>
    <t>Jarak_Pos</t>
  </si>
  <si>
    <t>Terdapat pelayanan jasa ekspedisi di Desa</t>
  </si>
  <si>
    <t>Jasa_ekspedisi</t>
  </si>
  <si>
    <t>Jarak_Jasa_ekspedisi</t>
  </si>
  <si>
    <t>Akses Lembaga Keuangan</t>
  </si>
  <si>
    <t>Terdapat Bank Umum Pemerintah di Desa</t>
  </si>
  <si>
    <t>Bank_Pemr</t>
  </si>
  <si>
    <t>Jarak_Bank_Pemr_Tdekat</t>
  </si>
  <si>
    <t>Terdapat Bank Swasta di Desa</t>
  </si>
  <si>
    <t>Bank_Swasta</t>
  </si>
  <si>
    <t>Jarak_Bank_Swasta_Tdekat</t>
  </si>
  <si>
    <t>Terdapat BPR di Desa</t>
  </si>
  <si>
    <t>BPR</t>
  </si>
  <si>
    <t>a. Terdapat Fasilitas Kredit Berupa KUR</t>
  </si>
  <si>
    <t>KUR</t>
  </si>
  <si>
    <t xml:space="preserve">b. Terdapat Fasilitas Kredit Berupa KKP-E </t>
  </si>
  <si>
    <t>KKPE</t>
  </si>
  <si>
    <t xml:space="preserve">c. Terdapat Fasilitas Kredit Berupa KUK </t>
  </si>
  <si>
    <t>KUK</t>
  </si>
  <si>
    <t>d. Terdapat Fasilitas Kredit Lainnya</t>
  </si>
  <si>
    <t>Kredit_lain</t>
  </si>
  <si>
    <t>Kredit_lain_sebutkan</t>
  </si>
  <si>
    <t>SPP</t>
  </si>
  <si>
    <t>Ketersediaan Lembaga Ekonomi</t>
  </si>
  <si>
    <t>Jumlah Koperasi di Desa yang aktif beroperasi</t>
  </si>
  <si>
    <t>Kop_aktif</t>
  </si>
  <si>
    <t>a. Terdapat BUMDesa</t>
  </si>
  <si>
    <t>BUMDes</t>
  </si>
  <si>
    <t>a1. Nama BUMDesa</t>
  </si>
  <si>
    <t>Nama_Bumdes</t>
  </si>
  <si>
    <t>a2. Status Bumdesa (Aktif/Tidak Aktif)</t>
  </si>
  <si>
    <t>Status_Bumdesa</t>
  </si>
  <si>
    <t>b. Keikutsertaan Desa Terhadap BUMDesa Bersama</t>
  </si>
  <si>
    <t>Bumdes_Bersama</t>
  </si>
  <si>
    <t>c. Nama BUMDesa Bersama</t>
  </si>
  <si>
    <t>Nama_Bumdes_Bersama</t>
  </si>
  <si>
    <t xml:space="preserve">c1.Terdapat Kantor Bumdesa Bersama di Desa </t>
  </si>
  <si>
    <t>Kantor_Bumdesa_Bersama</t>
  </si>
  <si>
    <t>c2. Status Bumdesa Bersama (Aktif/Tidak Aktif)</t>
  </si>
  <si>
    <t>Status_Bumdesa_Bersama</t>
  </si>
  <si>
    <t>d. BUMDesa Bisnis Sosial</t>
  </si>
  <si>
    <t>Bumdes_Bid_BisnisSosial</t>
  </si>
  <si>
    <t>d1. Terdapat Bumdesa Bisnis Sosial Bidang Air Bersih</t>
  </si>
  <si>
    <t>BisnisSosial_AirBersih</t>
  </si>
  <si>
    <t>d2. Terdapat Bumdesa Bisnis Sosial Bidang Listrik</t>
  </si>
  <si>
    <t>BisnisSosial_Listrik</t>
  </si>
  <si>
    <t>d3. Terdapat Bumdesa Bisnis Sosial Bidang Sampah</t>
  </si>
  <si>
    <t>BisnisSosial_Sampah</t>
  </si>
  <si>
    <t>d4. Terdapat Bumdesa Bisnis Sosial Bidang Jasa</t>
  </si>
  <si>
    <t>BisnisSosial_Jasa</t>
  </si>
  <si>
    <t>e. BUMDesa Jasa Penyewaan</t>
  </si>
  <si>
    <t>Bumdes_Bid_Jasa_Sewa</t>
  </si>
  <si>
    <t>e1. Terdapat Bumdesa Jasa Sewa Gedung</t>
  </si>
  <si>
    <t>Jasa_Penyewaan_Gedung</t>
  </si>
  <si>
    <t>e2. Terdapat Bumdesa Jasa Sewa Tenda</t>
  </si>
  <si>
    <t>Jasa_Penyewaan_Tenda</t>
  </si>
  <si>
    <t>e3. Terdapat Bumdesa Jasa Sewa Peralatan Sound System</t>
  </si>
  <si>
    <t>Jasa_Penyewaan_Peralatan_SoundSystem</t>
  </si>
  <si>
    <t>e4. Terdapat Bumdesa Jasa Sewa Peralatan Lainnya</t>
  </si>
  <si>
    <t>Jasa_Penyewaan_Peralatan</t>
  </si>
  <si>
    <t>f. BUMDesa Perdagangan</t>
  </si>
  <si>
    <t>Bumdes_Bid_Perdagangan</t>
  </si>
  <si>
    <t>f1. Terdapat Bumdesa Perdagangan Bidang Pertanian</t>
  </si>
  <si>
    <t>Perdagangan_Pertanian</t>
  </si>
  <si>
    <t>f2. Sebutkan Bumdesa Perdagangan Bidang Pertanian</t>
  </si>
  <si>
    <t>Sebut_Perdagangan_Pertanian</t>
  </si>
  <si>
    <t>f3. Terdapat Bumdesa Perdagangan Bidang Perkebunan</t>
  </si>
  <si>
    <t>Perdagangan_Perkebunan</t>
  </si>
  <si>
    <t>f4. Sebutkan Bumdesa Perdagangan Bidang Perkebunan</t>
  </si>
  <si>
    <t>Sebut_Perdagangan_Perkebunan</t>
  </si>
  <si>
    <t>f5. Terdapat Bumdesa Perdagangan Bidang Peternakan</t>
  </si>
  <si>
    <t>Perdagangan_Peternakan</t>
  </si>
  <si>
    <t>f6. Sebutkan Bumdesa Perdagangan Bidang Peternakan</t>
  </si>
  <si>
    <t>Sebut_Perdagangan_Peternakan</t>
  </si>
  <si>
    <t>f7. Terdapat Bumdesa Perdagangan Bidang Sembako</t>
  </si>
  <si>
    <t>Perdagangan_Sembako</t>
  </si>
  <si>
    <t>g. BUMDesa Keuangan</t>
  </si>
  <si>
    <t>Bumdes_Bid_Keuangan</t>
  </si>
  <si>
    <t>g1. Terdapat Bumdesa Keuangan Simpan Pinjam</t>
  </si>
  <si>
    <t>Keuangan_SimpanPinjam</t>
  </si>
  <si>
    <t>g2. Terdapat Bumdesa Keuangan UED SP</t>
  </si>
  <si>
    <t>Keuangan_UEDSP</t>
  </si>
  <si>
    <t>g3. Terdapat Bumdesa Keuangan Mikro Finance</t>
  </si>
  <si>
    <t>Keuangan_MikroFinance</t>
  </si>
  <si>
    <t>g4. Terdapat Bumdesa Keuangan Brilink</t>
  </si>
  <si>
    <t>Keuangan_BRILink</t>
  </si>
  <si>
    <t>g5. Terdapat Bumdesa Keuangan Agen 46</t>
  </si>
  <si>
    <t>Keuangan_Agen46</t>
  </si>
  <si>
    <t xml:space="preserve">g6. Terdapat Bumdesa Keuangan Kredit </t>
  </si>
  <si>
    <t>Keuangan_Kredit</t>
  </si>
  <si>
    <t>g7. Terdapat Bumdesa Keuangan Koperasi</t>
  </si>
  <si>
    <t>Keuangan_Koperasi</t>
  </si>
  <si>
    <t>g8. Terdapat Bumdesa Keuangan PPOB</t>
  </si>
  <si>
    <t>Keuangan_PPOB</t>
  </si>
  <si>
    <t>h. BUMDesa Perantara (Layanan)</t>
  </si>
  <si>
    <t>Bumdes_Bid_Jasa_Perantara</t>
  </si>
  <si>
    <t>h1. Terdapat Bumdesa Perantara Bidang Jasa</t>
  </si>
  <si>
    <t>Jasa_Perantara_Jasa</t>
  </si>
  <si>
    <t>h2. Terdapat Bumdesa Perantara Bidang Perbengkelan</t>
  </si>
  <si>
    <t>Jasa_Perantara_Perbengkelan</t>
  </si>
  <si>
    <t>h3. Terdapat Bumdesa Perantara Toko/Kios</t>
  </si>
  <si>
    <t>Jasa_Perantara_Toko/Kios</t>
  </si>
  <si>
    <t>h4. Terdapat Bumdesa Perantara Bidang Percetakan</t>
  </si>
  <si>
    <t>Jasa_Perantara_Percetakan</t>
  </si>
  <si>
    <t>h5. Terdapat Bumdesa Perantara Bidang Photo Copy</t>
  </si>
  <si>
    <t>Jasa_Perantara_PhotoCopy</t>
  </si>
  <si>
    <t>h6. Terdapat Bumdesa Perantara Bidang Penggilingan Padi</t>
  </si>
  <si>
    <t>Jasa_Perantara_Penggilingan Padi</t>
  </si>
  <si>
    <t>i. BUMDesa Usaha</t>
  </si>
  <si>
    <t>Bumdes_Bid_Usaha</t>
  </si>
  <si>
    <t>i1. Terdapat Bumdesa Usaha Bidang Kelompok Usaha</t>
  </si>
  <si>
    <t>Usaha_KelompokUsaha</t>
  </si>
  <si>
    <t>i2. Terdapat Bumdesa Perantara Bidang Penjualan Tiket</t>
  </si>
  <si>
    <t>Usaha_PenjualanTiket</t>
  </si>
  <si>
    <t>i3. Terdapat Bumdesa Perantara Bidang Karaoke</t>
  </si>
  <si>
    <t>Usaha_Karaoke</t>
  </si>
  <si>
    <t>j. BUMDesa Pariwisata</t>
  </si>
  <si>
    <t>Bumdes_Bid_Pariwisata</t>
  </si>
  <si>
    <t>j1. Terdapat Bumdesa Pariwisata Bidang Wisata Desa</t>
  </si>
  <si>
    <t>Pariwisata_WisataDesa</t>
  </si>
  <si>
    <t>j2. Terdapat Bumdesa Pariwisata Bidang Agrowisata</t>
  </si>
  <si>
    <t>Pariwisata_Agrowisata</t>
  </si>
  <si>
    <t>j3. Terdapat Bumdesa Pariwisata Bidang Wisata Alam</t>
  </si>
  <si>
    <t>Pariwisata_WisataAlam</t>
  </si>
  <si>
    <t>j4. Terdapat Bumdesa Pariwisata Bidang Transpotasi</t>
  </si>
  <si>
    <t>Pariwisata_Transportasi</t>
  </si>
  <si>
    <t>k. Omset Bumdes 1 Tahun Terakhir</t>
  </si>
  <si>
    <t>Omset_Bumdes</t>
  </si>
  <si>
    <t>Rp</t>
  </si>
  <si>
    <t>l. Omset Bumdes Bersama 1 Tahun Terakhir</t>
  </si>
  <si>
    <t>Omset_Bumdes_Bersama</t>
  </si>
  <si>
    <t>m. Jumlah Bidang Usaha Bumdesa</t>
  </si>
  <si>
    <t>Jumlah_Usaha_Bumdesa</t>
  </si>
  <si>
    <t>n. Nomor Perdes Pembentukan Bumdesa</t>
  </si>
  <si>
    <t>No_perdesa_Bumdesa</t>
  </si>
  <si>
    <t>o. Tahun Pendirian Bumdesa</t>
  </si>
  <si>
    <t>Bumdesa_TahunBerdiri</t>
  </si>
  <si>
    <t>Tahun</t>
  </si>
  <si>
    <t>p. Total Tenaga Kerja Bumdesa</t>
  </si>
  <si>
    <t>Total_Tenaga_Kerja_Bumdes</t>
  </si>
  <si>
    <t>q. Nama Pengelola_Bumdesa</t>
  </si>
  <si>
    <t>Nama_Pengelola_Bumdesa</t>
  </si>
  <si>
    <t>r. Nama_Ketua_Bumdesa</t>
  </si>
  <si>
    <t>Ketua_Bumdesa</t>
  </si>
  <si>
    <t>s. Nama Sekretaris</t>
  </si>
  <si>
    <t>Nama_Sekretaris</t>
  </si>
  <si>
    <t>t. Nama Bendahara</t>
  </si>
  <si>
    <t>Nama_Bendahara</t>
  </si>
  <si>
    <t>u. Jumlah Anggota Bumdesa</t>
  </si>
  <si>
    <t>Jumlah Anggota</t>
  </si>
  <si>
    <t>v. SK Pengelola Bumdesa</t>
  </si>
  <si>
    <t>SK_Pengelola_Bumdesa</t>
  </si>
  <si>
    <t>w. Alamat Email Bumdesa</t>
  </si>
  <si>
    <t>Email_Bumdesa</t>
  </si>
  <si>
    <t>Keterbukaan Wilayah</t>
  </si>
  <si>
    <t>Angkutan Umum di Desa</t>
  </si>
  <si>
    <t>TransUmum</t>
  </si>
  <si>
    <t>Angkutan Umum Utama di Desa Beroperasi Setiap Hari</t>
  </si>
  <si>
    <t>TransUmum_tiaphari</t>
  </si>
  <si>
    <t>Jam Operasional Angkutan Umum Utama</t>
  </si>
  <si>
    <t>TransUmum_jam</t>
  </si>
  <si>
    <t>Jalan di Desa Dapat Dilalui Kendaraan Bermotor Roda Empat</t>
  </si>
  <si>
    <t>Jalan_Desa</t>
  </si>
  <si>
    <t>Jenis Permukaan Jalan di Desa yang Terluas</t>
  </si>
  <si>
    <t>Pmk_jalan</t>
  </si>
  <si>
    <t>Kualitas Permukaan Jalan di Desa</t>
  </si>
  <si>
    <t>Kualitas_jalan</t>
  </si>
  <si>
    <t>V DIMENSI EKOLOGI</t>
  </si>
  <si>
    <t>Kondisi Linkungan</t>
  </si>
  <si>
    <t>Ketersediaan Sumber Air di Desa</t>
  </si>
  <si>
    <t>AirDesa</t>
  </si>
  <si>
    <t>a. Terjadi pencemaran air di Desa</t>
  </si>
  <si>
    <t>Cemar_air</t>
  </si>
  <si>
    <t>b. Terjadi pencemaran tanah di Desa</t>
  </si>
  <si>
    <t>Cemar_tanah</t>
  </si>
  <si>
    <t>c. Terjadi pencemaran udara di Desa</t>
  </si>
  <si>
    <t>Cemar_udara</t>
  </si>
  <si>
    <t>Dampak pencemaran lingkungan</t>
  </si>
  <si>
    <t>Dampak_cemar</t>
  </si>
  <si>
    <t>Terdapat sungai yang terkena pembuangan limbah</t>
  </si>
  <si>
    <t>Sungai_limbah</t>
  </si>
  <si>
    <t>Terdapat perencanaan tata ruang Desa</t>
  </si>
  <si>
    <t>Tataruang</t>
  </si>
  <si>
    <t>Terdapat perubahan penggunaan lahan dari sektor pertanian menjadi non-pertanian</t>
  </si>
  <si>
    <t>Perub_lahan</t>
  </si>
  <si>
    <t>Potensi Bencana</t>
  </si>
  <si>
    <t>a. Frekuensi Kejadian Bencana Tanah Longsor</t>
  </si>
  <si>
    <t>TanahLongsor</t>
  </si>
  <si>
    <t>b. Frekuensi Kejadian Bencana Banjir</t>
  </si>
  <si>
    <t>Banjir</t>
  </si>
  <si>
    <t>c. Frekuensi Kejadian Bencana Gempa Bumi</t>
  </si>
  <si>
    <t>Gempa</t>
  </si>
  <si>
    <t>d. Frekuensi Kejadian Bencana Tsunami</t>
  </si>
  <si>
    <t>Tsunami</t>
  </si>
  <si>
    <t>e. Frekuensi Kejadian Bencana Gelombang Pasang Laut</t>
  </si>
  <si>
    <t>GelPasang</t>
  </si>
  <si>
    <t>f. Frekuensi Kejadian Bencana Angin Puyuh / Puting Beliung / Topan</t>
  </si>
  <si>
    <t>AnginPuyuh</t>
  </si>
  <si>
    <t>g. Frekuensi Kejadian Bencana Gunung Meletus</t>
  </si>
  <si>
    <t>GunungMeletus</t>
  </si>
  <si>
    <t>h. Frekuensi Kejadian Bencana Kebakaran Hutan</t>
  </si>
  <si>
    <t>Kebakaran</t>
  </si>
  <si>
    <t>i. Frekuensi Kejadian Bencana Kekeringan Lahan</t>
  </si>
  <si>
    <t>Kekeringan</t>
  </si>
  <si>
    <t>j. Frekuensi Kejadian Bencana Lainnya</t>
  </si>
  <si>
    <t>Bencana_lainnya</t>
  </si>
  <si>
    <t>Frek_Bencana_lainnya</t>
  </si>
  <si>
    <t>a. Terdapat Fasilitas Mitigasi Bencana Alam di Desa Berupa  Peringatan Dini Bencana</t>
  </si>
  <si>
    <t>SPDben</t>
  </si>
  <si>
    <t>b. Terdapat Fasilitas Mitigasi Bencana Alam di Desa Berupa Sistem Peringatan Dini Khusus Tsunami</t>
  </si>
  <si>
    <t>SPDben_tsunami</t>
  </si>
  <si>
    <t>c. Terdapat Fasilitas Mitigasi Bencana Alam di Desa Berupa Perlengkapan Keselamatan</t>
  </si>
  <si>
    <t>Perlap_keselamtan</t>
  </si>
  <si>
    <t>d. Terdapat Fasilitas Mitigasi Bencana Alam di Desa Berupa Jalur Evakuasi</t>
  </si>
  <si>
    <t>Jalur_evakuasi</t>
  </si>
  <si>
    <t>VI AKTIVITAS Desa</t>
  </si>
  <si>
    <t>a. Ketersediaan pendamping Lokal Desa di Desa</t>
  </si>
  <si>
    <t>PLD</t>
  </si>
  <si>
    <t>b. Jumlah pendamping lokal Desa di Kecamatan</t>
  </si>
  <si>
    <t>Jml_PLD</t>
  </si>
  <si>
    <t>Jumlah anggota KPMD(Kader Pembangunan Masyarakat Desa) (Kader Posyandu/ Kader Kesehatan) yang Aktif</t>
  </si>
  <si>
    <t>KPMD_aktif</t>
  </si>
  <si>
    <t>Jumlah anggota Tim  Perumusan RPJMDes) yang Aktif</t>
  </si>
  <si>
    <t>RPJMDes_aktif</t>
  </si>
  <si>
    <t>Ketersediaan kebun gizi di Desa yang dimanfaatkan Masyarakat</t>
  </si>
  <si>
    <t>Kebun_gizi</t>
  </si>
  <si>
    <t>Sumber pangan yang paling sering dikonsumsi masyarakat Desa</t>
  </si>
  <si>
    <t>Pangan</t>
  </si>
  <si>
    <t>Terdapat Peraturan Desa tentang Kesehatan dan Pendidikan</t>
  </si>
  <si>
    <t>Perdes</t>
  </si>
  <si>
    <t>VII SUMBER PENDAPATAN DESA</t>
  </si>
  <si>
    <t>a1. Pendapatan Asli Desa Tahun 2020</t>
  </si>
  <si>
    <t>PAD_2020</t>
  </si>
  <si>
    <t>a2. Pendapatan Asli Desa Tahun 2019</t>
  </si>
  <si>
    <t>PAD_2019</t>
  </si>
  <si>
    <t>b1. Dana Desa (DD) Tahun 2020</t>
  </si>
  <si>
    <t>DD_2020</t>
  </si>
  <si>
    <t>b2. Dana Desa (DD) Tahun 2019</t>
  </si>
  <si>
    <t>DD_2019</t>
  </si>
  <si>
    <t>c1. Bagi Hasil Pajak dan Retribusi Daerah Tahun 2020</t>
  </si>
  <si>
    <t>Pajak_dan_Retribusi_2020</t>
  </si>
  <si>
    <t>c2. Bagi Hasil Pajak dan Retribusi Daerah Tahun 2019</t>
  </si>
  <si>
    <t>Pajak_dan_Retribusi_2019</t>
  </si>
  <si>
    <t>d1. Alokasi Dana Desa Tahun 2020</t>
  </si>
  <si>
    <t>Al_DD_2020</t>
  </si>
  <si>
    <t>d2. Alokasi Dana Desa Tahun 2019</t>
  </si>
  <si>
    <t>Al_DD_2019</t>
  </si>
  <si>
    <t>e1. Bantuan Provinsi Tahun 2020</t>
  </si>
  <si>
    <t>Bantuan_Prov_2020</t>
  </si>
  <si>
    <t>e2. Bantuan Provinsi Tahun 2019</t>
  </si>
  <si>
    <t>Bantuan_Prov_2019</t>
  </si>
  <si>
    <t>f1. Bantuan Kabupaten/Kota Tahun 2020</t>
  </si>
  <si>
    <t>Bantuan_Kab/Kot_2020</t>
  </si>
  <si>
    <t>f2. Bantuan Kabupaten/Kota Tahun 2019</t>
  </si>
  <si>
    <t>Bantuan_Kab/Kot_2019</t>
  </si>
  <si>
    <t>g1. Lain-lain Tahun 2020</t>
  </si>
  <si>
    <t>Lainnya_2020</t>
  </si>
  <si>
    <t>g2. Lain-lain Tahun 2019</t>
  </si>
  <si>
    <t>Lainnya_2019</t>
  </si>
  <si>
    <t>VIII ASET/ KEKAYAAN DESA</t>
  </si>
  <si>
    <t>a. Terdapat Tanah Kas Desa/ Ulayat</t>
  </si>
  <si>
    <t>Tanah_kasDesa</t>
  </si>
  <si>
    <t>b. Terdapat Bangunan Kantor Desa</t>
  </si>
  <si>
    <t>Bangunan_bangunanKantor</t>
  </si>
  <si>
    <t>c. Terdapat Bangunan Balai Desa</t>
  </si>
  <si>
    <t>Bangunan_bangunanBalai</t>
  </si>
  <si>
    <t>d. Terdapat Bangunan Desa Lainnya (sebutkan)</t>
  </si>
  <si>
    <t>Bangunan_desaLainnya</t>
  </si>
  <si>
    <t xml:space="preserve">e. Terdapat Pasar Hewan </t>
  </si>
  <si>
    <t>Pasar_terdapatPasar</t>
  </si>
  <si>
    <t>f. Terdapat Pasar Pelelangan Ikan</t>
  </si>
  <si>
    <t>Pasar_pasarPelelangan</t>
  </si>
  <si>
    <t>g. Terdapat Pasar Pelelangan Hasil Pertanian</t>
  </si>
  <si>
    <t>Pasar_pelelanganHasil</t>
  </si>
  <si>
    <t>h. Terdapat Pasar Desa Lainnya (sebutkan)</t>
  </si>
  <si>
    <t>Pasar_desaLainnya</t>
  </si>
  <si>
    <t>i. Terdapat Aset Desa Lainnya (sebutkan)</t>
  </si>
  <si>
    <t>Aset_desaLainnya</t>
  </si>
  <si>
    <t>Penyebaran Informasi APBDes disebarkan ke Masyarakat</t>
  </si>
  <si>
    <t>a. Papan informasi</t>
  </si>
  <si>
    <t>InfoAPBDes_mading</t>
  </si>
  <si>
    <t>b. Musyawarah Desa</t>
  </si>
  <si>
    <t>InfoAPBDes_mus</t>
  </si>
  <si>
    <t>c. Website</t>
  </si>
  <si>
    <t>InfoAPBDes_web</t>
  </si>
  <si>
    <t>d. Lainnya</t>
  </si>
  <si>
    <t>InfoAPBDes_lain</t>
  </si>
  <si>
    <t>IX TOTAL BELANJA APBDes</t>
  </si>
  <si>
    <t>Bidang Penyelenggaraan Pemerintahan Desa Tahun 2019 dan 2020</t>
  </si>
  <si>
    <t>a. Total Bidang Penyelenggaraan Pemerintah Tahun 2019</t>
  </si>
  <si>
    <t>Penyelnggra_Pemrth_2019</t>
  </si>
  <si>
    <t>b. Penyelenggaraan Belanja Penghasilan Tetap, Tunjangan dan Operasional Pemerintah Desa Tahun 2019</t>
  </si>
  <si>
    <t>Penyelnggra_Blnj_Pghsln_ttp_2019</t>
  </si>
  <si>
    <t>c. Sarana dan Prasarana Pemerintah Desa Tahun 2019</t>
  </si>
  <si>
    <t>Sarpras_Pemrth_Desa_2019</t>
  </si>
  <si>
    <t>d. Adminsitrasi Kependudukan, Pencatatan Sipil, Statistik dan Kearsipan Tahun 2019</t>
  </si>
  <si>
    <t>Admin_Kependudukn_2019</t>
  </si>
  <si>
    <t>e. Tata Praja Pemerintah, Perencanaan, Keuangan, Pelaporan Tahun 2019</t>
  </si>
  <si>
    <t>Tata_Praja_Pmrth_2019</t>
  </si>
  <si>
    <t>f. Belanja Pertanahan Tahun 2019</t>
  </si>
  <si>
    <t>Pertanahan_2019</t>
  </si>
  <si>
    <t>a. Total Bidang Penyelenggaraan Pemerintah Tahun 2020</t>
  </si>
  <si>
    <t>Penyelnggra_Pemrth_2020</t>
  </si>
  <si>
    <t>b. Penyelenggaraan Belanja Penghasilan Tetap, Tunjangan dan Operasional Pemerintah Desa Tahun 2020</t>
  </si>
  <si>
    <t>Penyelnggra_Blnj_Pghsln_ttp_2020</t>
  </si>
  <si>
    <t>c. Sarana dan Prasarana Pemerintah Desa Tahun 2020</t>
  </si>
  <si>
    <t>Sarpras_Pemrth_Desa_2020</t>
  </si>
  <si>
    <t>d. Adminsitrasi Kependudukan, Pencatatan Sipil, Statistik dan Kearsipan Tahun 2020</t>
  </si>
  <si>
    <t>Admin_Kependudukn_2020</t>
  </si>
  <si>
    <t>e. Tata Praja Pemerintah, Perencanaan, Keuangan, Pelaporan Tahun 2020</t>
  </si>
  <si>
    <t>Tata_Praja_Pmrth_2020</t>
  </si>
  <si>
    <t>f. Belanja Pertanahan Tahun 2020</t>
  </si>
  <si>
    <t>Pertanahan_2020</t>
  </si>
  <si>
    <t>Bidang Pelaksanaan Pembangunan Desa Tahun 2019 dan Tahun 2020</t>
  </si>
  <si>
    <t>a. Total Bidang Pelaksanaan Pembangunan Desa Tahun 2019</t>
  </si>
  <si>
    <t>Pembangunan Desa_2019</t>
  </si>
  <si>
    <t>b. Pendidikan Tahun 2019</t>
  </si>
  <si>
    <t>Pendidikan_2019</t>
  </si>
  <si>
    <t>c. Kesehatan Tahun 2019</t>
  </si>
  <si>
    <t>Kesehatan_2019</t>
  </si>
  <si>
    <t>d. Pekerjaan Umum dan Penataan Ruang Tahun 2019</t>
  </si>
  <si>
    <t>PU&amp;tataruang_2019</t>
  </si>
  <si>
    <t>e. Kawasan Pemukiman Tahun 2019</t>
  </si>
  <si>
    <t>Kwsn_Pmukiman_2019</t>
  </si>
  <si>
    <t>f. Kehutanan dan Lingkungan Hidup Tahun 2019</t>
  </si>
  <si>
    <t>Lingk_Hidup_2019</t>
  </si>
  <si>
    <t>g. Perhubungan Komunikasi dan Informatika Tahun 2019</t>
  </si>
  <si>
    <t>Perhubungan_2019</t>
  </si>
  <si>
    <t>h. Energi dan Sumber Daya Mineral Tahun 2019</t>
  </si>
  <si>
    <t>ESDM_2019</t>
  </si>
  <si>
    <t>i. Pariwisata Tahun 2019</t>
  </si>
  <si>
    <t>Pariwisata_2019</t>
  </si>
  <si>
    <t>a. Total Bidang Pelaksanaan Pembangunan Desa Tahun 2020</t>
  </si>
  <si>
    <t>Pembangunan Desa_2020</t>
  </si>
  <si>
    <t>b. Pendidikan Tahun 2020</t>
  </si>
  <si>
    <t>Pendidikan_2020</t>
  </si>
  <si>
    <t>c. Kesehatan Tahun 2020</t>
  </si>
  <si>
    <t>Kesehatan_2020</t>
  </si>
  <si>
    <t>d. Pekerjaan Umum dan Penataan Ruang Tahun 2020</t>
  </si>
  <si>
    <t>PU&amp;tataruang_2020</t>
  </si>
  <si>
    <t>e. Kawasan Pemukiman Tahun 2020</t>
  </si>
  <si>
    <t>Kwsn_Pmukiman_2020</t>
  </si>
  <si>
    <t>f. Kehutanan dan Lingkungan Hidup Tahun 2020</t>
  </si>
  <si>
    <t>Lingk_Hidup_2020</t>
  </si>
  <si>
    <t>g. Perhubungan Komunikasi dan Informatika Tahun 2020</t>
  </si>
  <si>
    <t>Perhubungan_2020</t>
  </si>
  <si>
    <t>h. Energi dan Sumber Daya Mineral Tahun 2020</t>
  </si>
  <si>
    <t>ESDM_2020</t>
  </si>
  <si>
    <t>i. Pariwisata Tahun 2020</t>
  </si>
  <si>
    <t>Pariwisata_2020</t>
  </si>
  <si>
    <t>Bidang Pembinaan Kemasyarakatan Desa Tahun 2019 dan 2020</t>
  </si>
  <si>
    <t>a. Total Bidang Pembinaan Kemasyarakatan Desa Tahun 2019</t>
  </si>
  <si>
    <t>Pembinaan_Kmasyrkt_Desa_2019</t>
  </si>
  <si>
    <t>b. Ketentraman, Ketertiban dan Perlindungan Masyarakat Tahun 2019</t>
  </si>
  <si>
    <t>Ketentrmn_Ktertbibn_Plindgn_Masyrkt_2019</t>
  </si>
  <si>
    <t>c. Kebudayaan dan Keagamaan Tahun 2019</t>
  </si>
  <si>
    <t>Kbdyaan_Kagamaan_2019</t>
  </si>
  <si>
    <t>d. Kepemudaan dan Olah Raga Tahun 2019</t>
  </si>
  <si>
    <t>Kpemudaan_Olhrga_2019</t>
  </si>
  <si>
    <t>e. Kelembagaan Mayarakat Tahun 2019</t>
  </si>
  <si>
    <t>Klmbagaan_Masyrkrt_2019</t>
  </si>
  <si>
    <t>a. Total Bidang Pembinaan Kemasyarakatan Desa Tahun 2020</t>
  </si>
  <si>
    <t>Pembinaan_Kmasyrkt_Desa_2020</t>
  </si>
  <si>
    <t>b. Ketentraman, Ketertiban dan Perlindungan Masyarakat Tahun 2020</t>
  </si>
  <si>
    <t>Ketentrmn_Ktertbibn_Plindgn_Masyrkt_2020</t>
  </si>
  <si>
    <t>c. Kebudayaan dan Keagamaan Tahun 2020</t>
  </si>
  <si>
    <t>Kbdyaan_Kagamaan_2020</t>
  </si>
  <si>
    <t>d. Kepemudaan dan Olah Raga Tahun 2020</t>
  </si>
  <si>
    <t>Kpemudaan_Olhrga_2020</t>
  </si>
  <si>
    <t>e. Kelembagaan Mayarakat Tahun 2020</t>
  </si>
  <si>
    <t>Klmbagaan_Masyrkrt_2020</t>
  </si>
  <si>
    <t>Bidang Pemberdayaan Masyarakat Desa Tahun 2019 dan 2020</t>
  </si>
  <si>
    <t>a. Total Bidang Pemberdayaan Masyarakat Desa Tahun 2019</t>
  </si>
  <si>
    <t>Pbrdayaan_Masyrkt_2019</t>
  </si>
  <si>
    <t>b. Kelautan dan Perikanan Tahun 2019</t>
  </si>
  <si>
    <t>Klautn_PerIkanan_2019</t>
  </si>
  <si>
    <t>c. Pertanian dan Peternakan Tahun 2019</t>
  </si>
  <si>
    <t>Ptanian_Pternakn_2019</t>
  </si>
  <si>
    <t>d. Peningkatan Kapasitas Aparatur Desa Tahun 2019</t>
  </si>
  <si>
    <t>Pningkatn_Kpstas_Apartr_Desa_2019</t>
  </si>
  <si>
    <t>e. Pemberdayaan Perempuan, Perlindungan Anak dan Keluarga Tahun 2019</t>
  </si>
  <si>
    <t>Pbrdayaan_Prempuan_2019</t>
  </si>
  <si>
    <t>f. Koperasi Usaha Mikro Kecil dan Menengah Tahun 2019</t>
  </si>
  <si>
    <t>Koperasi_2019</t>
  </si>
  <si>
    <t>g. Dukungan Penanaman Modal Tahun 2019</t>
  </si>
  <si>
    <t>Dukgn_Pnanamn_Modal_2019</t>
  </si>
  <si>
    <t>h. Perdagangan dan Industri Tahun 2019</t>
  </si>
  <si>
    <t>Pdagangan_Industri_2019</t>
  </si>
  <si>
    <t>a. Total Bidang Pemberdayaan Masyarakat Desa Tahun 2020</t>
  </si>
  <si>
    <t>Pbrdayaan_Masyrkt_2020</t>
  </si>
  <si>
    <t>b. Kelautan dan Perikanan Tahun 2020</t>
  </si>
  <si>
    <t>Klautn_PerIkanan_2020</t>
  </si>
  <si>
    <t>c. Pertanian dan Peternakan Tahun 2020</t>
  </si>
  <si>
    <t>Ptanian_Pternakn_2020</t>
  </si>
  <si>
    <t>d. Peningkatan Kapasitas Aparatur Desa Tahun 2020</t>
  </si>
  <si>
    <t>Pningkatn_Kpstas_Apartr_Desa_2020</t>
  </si>
  <si>
    <t>e. Pemberdayaan Perempuan, Perlindungan Anak dan Keluarga Tahun 2020</t>
  </si>
  <si>
    <t>Pbrdayaan_Prempuan_2020</t>
  </si>
  <si>
    <t>f. Koperasi Usaha Mikro Kecil dan Menengah Tahun 2020</t>
  </si>
  <si>
    <t>Koperasi_2020</t>
  </si>
  <si>
    <t>g. Dukungan Penanaman Modal Tahun 2020</t>
  </si>
  <si>
    <t>Dukgn_Pnanamn_Modal_2020</t>
  </si>
  <si>
    <t>h. Perdagangan dan Industri Tahun 2020</t>
  </si>
  <si>
    <t>Pdagangan_Industri_2020</t>
  </si>
  <si>
    <t>Bidang Penanggulangan Bencana, Keadaan Mendesak dan Darurat Desa Tahun 2019 dan 2020</t>
  </si>
  <si>
    <t>a. Total Bidang Penanggulangan Bencana, Keadaan Mendesak dan Darurat Desa Tahun 2019</t>
  </si>
  <si>
    <t>Pnaggln_Bcna_Mdsak_Darurat_2019</t>
  </si>
  <si>
    <t>b. Penanggulangan Bencana Tahun 2019</t>
  </si>
  <si>
    <t>Panganggulangan_Bencana_2019</t>
  </si>
  <si>
    <t>c. Keadaan Darurat Tahun 2019</t>
  </si>
  <si>
    <t>Keadaan_Darurat_2019</t>
  </si>
  <si>
    <t>d. Keadaan Mendesak Tahun 2019</t>
  </si>
  <si>
    <t>Keadaan_Mdesak_2019</t>
  </si>
  <si>
    <t>a. Total Bidang Penanggulangan Bencana, Keadaan Mendesak dan Darurat Desa Tahun 2020</t>
  </si>
  <si>
    <t>Pnaggln_Bcna_Mdsak_Darurat_2020</t>
  </si>
  <si>
    <t>b. Penanggulangan Bencana Tahun 2020</t>
  </si>
  <si>
    <t>Panganggulangan_Bencana_2020</t>
  </si>
  <si>
    <t>c. Keadaan Darurat Tahun 2020</t>
  </si>
  <si>
    <t>Keadaan_Darurat_2020</t>
  </si>
  <si>
    <t>d. Keadaan Mendesak Tahun 2020</t>
  </si>
  <si>
    <t>Keadaan_Mdesak_2020</t>
  </si>
  <si>
    <t>X. JARAK, WAKTU DAN BIAYA DESA KE KECAMATAN DAN KABUPATEN</t>
  </si>
  <si>
    <t>Jarak Kantor Desa Ke kantor Camat</t>
  </si>
  <si>
    <t>Ktr_KtrDesa_KtrCamat</t>
  </si>
  <si>
    <t>Waktu Tempuh dari Kantor Desa Ke Kantor Camat</t>
  </si>
  <si>
    <t>Wkt_KtrDesa_KtrCamat</t>
  </si>
  <si>
    <t>Total Biaya Transportasi Dari Kantor Desa Ke Kantor Camat</t>
  </si>
  <si>
    <t>Biaya_KtrDesa_KtrCamat</t>
  </si>
  <si>
    <t>Jarak Kantor Desa Ke kantor Bupati/Walikota</t>
  </si>
  <si>
    <t>Jrk_KtrDesa_KtrBupati/Walikota</t>
  </si>
  <si>
    <t>Waktu Tempuh Kantor Desa Ke Kantor Bupati/Walikota</t>
  </si>
  <si>
    <t>Wkt_KtrDesa_KtrBupati/Walikota</t>
  </si>
  <si>
    <t>Total Biaya Transportasi Dari Kantor Desa Ke Kantor Bupati/Walikota</t>
  </si>
  <si>
    <t>Biaya_KtrDesa_KtrBupati/Walikota</t>
  </si>
  <si>
    <t>Rupiah</t>
  </si>
  <si>
    <t>Skor Akses Sarkes</t>
  </si>
  <si>
    <t>b</t>
  </si>
  <si>
    <t>Skor Dokter</t>
  </si>
  <si>
    <t xml:space="preserve">Skor Bidan </t>
  </si>
  <si>
    <t>Skor Nakes Lain</t>
  </si>
  <si>
    <t>Jml Penduduk BPJS</t>
  </si>
  <si>
    <t>Skor Tingkat Kepesertaan BPJS</t>
  </si>
  <si>
    <t>Skor Akses Poskesdes</t>
  </si>
  <si>
    <t>Jml Posyandu Aktif</t>
  </si>
  <si>
    <t>Skor Aktivitas Posyandu</t>
  </si>
  <si>
    <t>Skor Akses SD/MI</t>
  </si>
  <si>
    <t>Skor Akses SMP/MTS</t>
  </si>
  <si>
    <t>Skor Akses SMA/SMK</t>
  </si>
  <si>
    <t>Skor Ketersediaan PAUD</t>
  </si>
  <si>
    <t>Skor Ketersediaan PKBM/ Paket ABC</t>
  </si>
  <si>
    <t>Skor Ketersediaan Kursus</t>
  </si>
  <si>
    <t>Skor Ketersediaan Taman Baca/ Perpus Desa</t>
  </si>
  <si>
    <t>Skor Kebiasaan Goryong</t>
  </si>
  <si>
    <t>Skor Frekuensi Goryong</t>
  </si>
  <si>
    <t>Skor Ketersediaan Ruang Publik</t>
  </si>
  <si>
    <t>Skor Kelompok OR</t>
  </si>
  <si>
    <t>Skor Kegiatan OR</t>
  </si>
  <si>
    <t>Value ISLAM</t>
  </si>
  <si>
    <t>Value KRISTEN</t>
  </si>
  <si>
    <t>Value KATOLIK</t>
  </si>
  <si>
    <t>Value BUDDHA</t>
  </si>
  <si>
    <t>Value HINDU</t>
  </si>
  <si>
    <t>Value KONGHUCU</t>
  </si>
  <si>
    <t>Value Agama Lain</t>
  </si>
  <si>
    <t>JML Agama</t>
  </si>
  <si>
    <t>Skor Keragaman Agama</t>
  </si>
  <si>
    <t>Skor Keragaman Bahasa</t>
  </si>
  <si>
    <t>Skor Keragaman Komunikasi</t>
  </si>
  <si>
    <t>Skor Poskamling</t>
  </si>
  <si>
    <t>Skor Siskamling</t>
  </si>
  <si>
    <t>Skor Konflik</t>
  </si>
  <si>
    <t>JML PMKS</t>
  </si>
  <si>
    <t>Skor PMKS</t>
  </si>
  <si>
    <t>JML SLB</t>
  </si>
  <si>
    <t>Skor SLB</t>
  </si>
  <si>
    <t>KK Listrik : (KK Listrik + Non Listrik)</t>
  </si>
  <si>
    <t>Skor Akses Listrik</t>
  </si>
  <si>
    <t>Skor Sinyal Tlp</t>
  </si>
  <si>
    <t>Skor Internet Kantor Desa</t>
  </si>
  <si>
    <t>Skor Akses Internet Warga</t>
  </si>
  <si>
    <t>Skor Akses Jamban</t>
  </si>
  <si>
    <t>Skor Sampah</t>
  </si>
  <si>
    <t>Skor Air Minum</t>
  </si>
  <si>
    <t>Skor Air Mandi &amp; Cuci</t>
  </si>
  <si>
    <t>TOTAL IKS 2020</t>
  </si>
  <si>
    <t>IKS 2020</t>
  </si>
  <si>
    <t>JML Industri Mikro: KK</t>
  </si>
  <si>
    <t>Skor Keragaman Produksi</t>
  </si>
  <si>
    <t>Skor Pertokoan</t>
  </si>
  <si>
    <t>JML Pasar</t>
  </si>
  <si>
    <t>KK : JML Pasar</t>
  </si>
  <si>
    <t>Skor Pasar</t>
  </si>
  <si>
    <t>Skor Toko/ Warung Kelontong</t>
  </si>
  <si>
    <t>Kedai + Penginapan</t>
  </si>
  <si>
    <t>Skor Kedai &amp; Penginapan</t>
  </si>
  <si>
    <t>POS + Logistik</t>
  </si>
  <si>
    <t>Skor POS &amp; Logistik</t>
  </si>
  <si>
    <t>BANK + BPR</t>
  </si>
  <si>
    <t>Skor Bank &amp; BPR</t>
  </si>
  <si>
    <t>JML Kredit</t>
  </si>
  <si>
    <t>Skor Kredit</t>
  </si>
  <si>
    <t>KOPERASI + BUMDES</t>
  </si>
  <si>
    <t>Skor Lembaga Ekonomi</t>
  </si>
  <si>
    <t>Skor Moda Transportasi Umum</t>
  </si>
  <si>
    <t>Skor Keterbukaan Wilayah</t>
  </si>
  <si>
    <t>Skor Kualitas Jalan</t>
  </si>
  <si>
    <t>TOTAL IKE 2020</t>
  </si>
  <si>
    <t>IKE 2020</t>
  </si>
  <si>
    <t>Value Cemar Air</t>
  </si>
  <si>
    <t>Value Cemar Tanah</t>
  </si>
  <si>
    <t>Value Cemar Udara</t>
  </si>
  <si>
    <t>Value Limbah</t>
  </si>
  <si>
    <t>Rata-Rata Pencemaran</t>
  </si>
  <si>
    <t>Skor Kualitas Lingkungan</t>
  </si>
  <si>
    <t xml:space="preserve"> Longsor</t>
  </si>
  <si>
    <t>Jml Bencana</t>
  </si>
  <si>
    <t>Skor Rawan Bencana</t>
  </si>
  <si>
    <t>Value Peringatan Dini</t>
  </si>
  <si>
    <t>Value Perkap Keselamatan</t>
  </si>
  <si>
    <t>Value Jalur Evakuasi</t>
  </si>
  <si>
    <t>JML Mitigasi</t>
  </si>
  <si>
    <t>Skor Tanggap Bencana</t>
  </si>
  <si>
    <t>JML IKL 2020</t>
  </si>
  <si>
    <t>IKL 2020</t>
  </si>
  <si>
    <t>IDM 2020</t>
  </si>
  <si>
    <t>STATUS IDM 2020</t>
  </si>
  <si>
    <t>FITRI ERNA DEWI</t>
  </si>
  <si>
    <t>08 JUNI 2020</t>
  </si>
  <si>
    <t>089652092751</t>
  </si>
  <si>
    <t>3317116411880004</t>
  </si>
  <si>
    <t>Desa Punggurharjo Rt:01 Rw:01 Kec. Pancur Kab. Rembang</t>
  </si>
  <si>
    <t>BERDIKARI</t>
  </si>
  <si>
    <t>Rp 10,000,000</t>
  </si>
  <si>
    <t>No 02 tahun 2019</t>
  </si>
  <si>
    <t>DJARMAT, SISWOYO, DIDIK DWI MADUN S</t>
  </si>
  <si>
    <t>NUR CHOLIS</t>
  </si>
  <si>
    <t>DIAH HERAWATI</t>
  </si>
  <si>
    <t>02 TAHUN 2019</t>
  </si>
  <si>
    <t>PADI, JAGUNG, KETELA</t>
  </si>
  <si>
    <t>PAUD, POLINDES</t>
  </si>
  <si>
    <t>(JASMANI)</t>
  </si>
  <si>
    <t>PADI, JAGUNG</t>
  </si>
</sst>
</file>

<file path=xl/styles.xml><?xml version="1.0" encoding="utf-8"?>
<styleSheet xmlns="http://schemas.openxmlformats.org/spreadsheetml/2006/main">
  <numFmts count="4">
    <numFmt numFmtId="164" formatCode="_-[$Rp-3809]* #,##0_-;\-[$Rp-3809]* #,##0_-;_-[$Rp-3809]* &quot;-&quot;_-;_-@_-"/>
    <numFmt numFmtId="165" formatCode="[$Rp-3809]#,##0"/>
    <numFmt numFmtId="166" formatCode="_-[$Rp-421]* #,##0_-;\-[$Rp-421]* #,##0_-;_-[$Rp-421]* &quot;-&quot;_-;_-@_-"/>
    <numFmt numFmtId="167" formatCode="0.0000"/>
  </numFmts>
  <fonts count="19">
    <font>
      <sz val="11"/>
      <color rgb="FF000000"/>
      <name val="Calibri"/>
    </font>
    <font>
      <b/>
      <sz val="11"/>
      <color rgb="FF000000"/>
      <name val="Calibri"/>
    </font>
    <font>
      <sz val="16"/>
      <color rgb="FF000000"/>
      <name val="Calibri"/>
    </font>
    <font>
      <b/>
      <sz val="11"/>
      <color rgb="FF000000"/>
      <name val="Tahoma"/>
    </font>
    <font>
      <b/>
      <sz val="16"/>
      <color rgb="FF000000"/>
      <name val="Calibri"/>
    </font>
    <font>
      <sz val="8"/>
      <color rgb="FF000000"/>
      <name val="Tahoma"/>
    </font>
    <font>
      <b/>
      <sz val="8"/>
      <color rgb="FF000000"/>
      <name val="Tahoma"/>
    </font>
    <font>
      <b/>
      <sz val="8"/>
      <color rgb="FF000000"/>
      <name val="Calibri"/>
    </font>
    <font>
      <sz val="8"/>
      <color rgb="FF000000"/>
      <name val="Calibri"/>
    </font>
    <font>
      <sz val="10"/>
      <color rgb="FF000000"/>
      <name val="Calibri"/>
    </font>
    <font>
      <sz val="16"/>
      <color rgb="FF000000"/>
      <name val="Tahoma"/>
    </font>
    <font>
      <b/>
      <sz val="16"/>
      <color rgb="FF000000"/>
      <name val="Tahoma"/>
    </font>
    <font>
      <sz val="9"/>
      <color rgb="FF000000"/>
      <name val="Tahoma"/>
    </font>
    <font>
      <b/>
      <i/>
      <sz val="9"/>
      <color rgb="FF000000"/>
      <name val="Tahoma"/>
    </font>
    <font>
      <b/>
      <sz val="9"/>
      <color rgb="FF000000"/>
      <name val="Tahoma"/>
    </font>
    <font>
      <b/>
      <sz val="18"/>
      <color rgb="FF000000"/>
      <name val="Calibri"/>
    </font>
    <font>
      <b/>
      <u/>
      <sz val="9"/>
      <color rgb="FF000000"/>
      <name val="Tahoma"/>
    </font>
    <font>
      <vertAlign val="superscript"/>
      <sz val="8"/>
      <color rgb="FF000000"/>
      <name val="Tahoma"/>
    </font>
    <font>
      <i/>
      <sz val="8"/>
      <color rgb="FF000000"/>
      <name val="Tahoma"/>
    </font>
  </fonts>
  <fills count="15">
    <fill>
      <patternFill patternType="none"/>
    </fill>
    <fill>
      <patternFill patternType="gray125"/>
    </fill>
    <fill>
      <patternFill patternType="none"/>
    </fill>
    <fill>
      <patternFill patternType="solid">
        <fgColor rgb="FFD8D8D8"/>
        <bgColor rgb="FFFFFFFF"/>
      </patternFill>
    </fill>
    <fill>
      <patternFill patternType="solid">
        <fgColor rgb="FFFF0000"/>
        <bgColor rgb="FFFFFFFF"/>
      </patternFill>
    </fill>
    <fill>
      <patternFill patternType="solid">
        <fgColor rgb="FFECECEC"/>
        <bgColor rgb="FFFFFFFF"/>
      </patternFill>
    </fill>
    <fill>
      <patternFill patternType="solid">
        <fgColor rgb="FFFFFF00"/>
        <bgColor rgb="FFFFFFFF"/>
      </patternFill>
    </fill>
    <fill>
      <patternFill patternType="solid">
        <fgColor rgb="FFFFF2CB"/>
        <bgColor rgb="FFFFFFFF"/>
      </patternFill>
    </fill>
    <fill>
      <patternFill patternType="solid">
        <fgColor rgb="FFDEEAF6"/>
        <bgColor rgb="FFFFFFFF"/>
      </patternFill>
    </fill>
    <fill>
      <patternFill patternType="solid">
        <fgColor rgb="FFE2EEDA"/>
        <bgColor rgb="FFFFFFFF"/>
      </patternFill>
    </fill>
    <fill>
      <patternFill patternType="solid">
        <fgColor rgb="FFF7CAAC"/>
        <bgColor rgb="FFFFFFFF"/>
      </patternFill>
    </fill>
    <fill>
      <patternFill patternType="solid">
        <fgColor rgb="FFBDD6EE"/>
        <bgColor rgb="FFFFFFFF"/>
      </patternFill>
    </fill>
    <fill>
      <patternFill patternType="solid">
        <fgColor rgb="FFFBE4D5"/>
        <bgColor rgb="FFFFFFFF"/>
      </patternFill>
    </fill>
    <fill>
      <patternFill patternType="solid">
        <fgColor rgb="FFC5DEB5"/>
        <bgColor rgb="FFFFFFFF"/>
      </patternFill>
    </fill>
    <fill>
      <patternFill patternType="solid">
        <fgColor rgb="FFE7E6E6"/>
        <bgColor rgb="FFFFFFFF"/>
      </patternFill>
    </fill>
  </fills>
  <borders count="1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287">
    <xf numFmtId="0" fontId="0" fillId="2" borderId="0" xfId="0" applyFill="1"/>
    <xf numFmtId="0" fontId="1" fillId="2" borderId="0" xfId="0" applyFont="1" applyFill="1" applyAlignment="1">
      <alignment horizontal="center" vertical="center" wrapText="1"/>
    </xf>
    <xf numFmtId="0" fontId="0" fillId="2" borderId="0" xfId="0" applyFill="1" applyAlignment="1">
      <alignment vertical="center" wrapText="1"/>
    </xf>
    <xf numFmtId="0" fontId="0" fillId="2" borderId="0" xfId="0" applyFill="1" applyAlignment="1">
      <alignment horizontal="left" vertical="center"/>
    </xf>
    <xf numFmtId="1" fontId="0" fillId="2" borderId="0" xfId="0" applyNumberFormat="1" applyFill="1" applyAlignment="1">
      <alignment horizontal="center" vertical="center"/>
    </xf>
    <xf numFmtId="0" fontId="0" fillId="2" borderId="0" xfId="0" applyFill="1" applyAlignment="1">
      <alignment horizontal="center"/>
    </xf>
    <xf numFmtId="0" fontId="0" fillId="2" borderId="0" xfId="0" applyFill="1"/>
    <xf numFmtId="0" fontId="2" fillId="2" borderId="0" xfId="0" applyFont="1" applyFill="1" applyAlignment="1">
      <alignment horizontal="center" vertical="center"/>
    </xf>
    <xf numFmtId="0" fontId="1" fillId="2" borderId="0" xfId="0" applyFont="1" applyFill="1" applyAlignment="1">
      <alignment horizontal="center" vertical="center"/>
    </xf>
    <xf numFmtId="0" fontId="0" fillId="2" borderId="0" xfId="0" applyFill="1" applyAlignment="1">
      <alignment vertical="center"/>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1" fillId="4" borderId="0" xfId="0" quotePrefix="1" applyFont="1" applyFill="1" applyAlignment="1">
      <alignment horizontal="center" vertical="center"/>
    </xf>
    <xf numFmtId="0" fontId="3" fillId="2" borderId="2" xfId="0" applyFont="1" applyFill="1" applyBorder="1" applyAlignment="1" applyProtection="1">
      <alignment horizontal="center" vertical="center"/>
      <protection locked="0"/>
    </xf>
    <xf numFmtId="0" fontId="3" fillId="2" borderId="0" xfId="0" applyFont="1" applyFill="1" applyAlignment="1" applyProtection="1">
      <alignment horizontal="center"/>
      <protection locked="0"/>
    </xf>
    <xf numFmtId="0" fontId="4" fillId="2" borderId="0" xfId="0" applyFont="1" applyFill="1" applyAlignment="1">
      <alignment horizontal="center"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1" fontId="5" fillId="6" borderId="1" xfId="0" applyNumberFormat="1" applyFont="1" applyFill="1" applyBorder="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Alignment="1" applyProtection="1">
      <alignment horizontal="center" vertical="center"/>
      <protection locked="0"/>
    </xf>
    <xf numFmtId="14" fontId="5" fillId="2" borderId="0" xfId="0" applyNumberFormat="1" applyFont="1" applyFill="1" applyAlignment="1">
      <alignment horizontal="center" vertical="center" wrapText="1"/>
    </xf>
    <xf numFmtId="14" fontId="2" fillId="2" borderId="0" xfId="0" applyNumberFormat="1" applyFont="1" applyFill="1" applyAlignment="1" applyProtection="1">
      <alignment horizontal="center" vertical="center"/>
      <protection locked="0"/>
    </xf>
    <xf numFmtId="49" fontId="2" fillId="2" borderId="0" xfId="0" applyNumberFormat="1" applyFont="1" applyFill="1" applyAlignment="1" applyProtection="1">
      <alignment horizontal="center" vertical="center"/>
      <protection locked="0"/>
    </xf>
    <xf numFmtId="1" fontId="5" fillId="2" borderId="1" xfId="0" applyNumberFormat="1" applyFont="1" applyFill="1" applyBorder="1" applyAlignment="1">
      <alignment horizontal="center" vertical="center" wrapText="1"/>
    </xf>
    <xf numFmtId="0" fontId="5" fillId="2" borderId="0" xfId="0" applyFont="1" applyFill="1" applyAlignment="1" applyProtection="1">
      <alignment horizontal="center" vertical="center" wrapText="1"/>
      <protection locked="0"/>
    </xf>
    <xf numFmtId="0" fontId="5" fillId="7" borderId="1" xfId="0" applyFont="1" applyFill="1" applyBorder="1" applyAlignment="1">
      <alignment horizontal="center" vertical="center" wrapText="1"/>
    </xf>
    <xf numFmtId="0" fontId="5" fillId="7" borderId="1" xfId="0" applyFont="1" applyFill="1" applyBorder="1" applyAlignment="1">
      <alignment horizontal="left" vertical="center" wrapText="1"/>
    </xf>
    <xf numFmtId="1" fontId="5" fillId="6" borderId="1" xfId="0" applyNumberFormat="1" applyFont="1" applyFill="1" applyBorder="1" applyAlignment="1">
      <alignment horizontal="center" vertical="center" wrapText="1"/>
    </xf>
    <xf numFmtId="0" fontId="5" fillId="2" borderId="0" xfId="0" applyFont="1" applyFill="1" applyAlignment="1">
      <alignment horizontal="center" vertical="center" wrapText="1"/>
    </xf>
    <xf numFmtId="0" fontId="4" fillId="2" borderId="0" xfId="0" applyFont="1" applyFill="1" applyAlignment="1" applyProtection="1">
      <alignment horizontal="center" vertical="center"/>
      <protection locked="0"/>
    </xf>
    <xf numFmtId="0" fontId="1" fillId="2" borderId="0" xfId="0" applyFont="1" applyFill="1" applyAlignment="1">
      <alignment horizontal="center" vertical="center"/>
    </xf>
    <xf numFmtId="0" fontId="1" fillId="2" borderId="0" xfId="0" applyFont="1" applyFill="1" applyAlignment="1">
      <alignment vertical="center"/>
    </xf>
    <xf numFmtId="0" fontId="5" fillId="7" borderId="1" xfId="0" applyFont="1" applyFill="1" applyBorder="1" applyAlignment="1">
      <alignment horizontal="center" vertical="center" wrapText="1"/>
    </xf>
    <xf numFmtId="0" fontId="5" fillId="7" borderId="1" xfId="0" applyFont="1" applyFill="1" applyBorder="1" applyAlignment="1">
      <alignment horizontal="left" vertical="center" wrapText="1"/>
    </xf>
    <xf numFmtId="49" fontId="2" fillId="2" borderId="0" xfId="0" applyNumberFormat="1" applyFont="1" applyFill="1" applyAlignment="1">
      <alignment horizontal="center" vertical="center"/>
    </xf>
    <xf numFmtId="0" fontId="1" fillId="2" borderId="0" xfId="0" applyFont="1" applyFill="1" applyAlignment="1">
      <alignment horizontal="center" vertical="center"/>
    </xf>
    <xf numFmtId="0" fontId="0" fillId="2" borderId="0" xfId="0" applyFill="1" applyAlignment="1">
      <alignment vertical="center"/>
    </xf>
    <xf numFmtId="0" fontId="5" fillId="7" borderId="3" xfId="0" applyFont="1" applyFill="1" applyBorder="1" applyAlignment="1">
      <alignment horizontal="left" vertical="center" wrapText="1"/>
    </xf>
    <xf numFmtId="0" fontId="5" fillId="2" borderId="0" xfId="0" applyFont="1" applyFill="1" applyAlignment="1">
      <alignment horizontal="center" vertical="center" wrapText="1"/>
    </xf>
    <xf numFmtId="0" fontId="2" fillId="2" borderId="0" xfId="0" applyFont="1" applyFill="1" applyAlignment="1" applyProtection="1">
      <alignment horizontal="center" vertical="center"/>
      <protection locked="0"/>
    </xf>
    <xf numFmtId="0" fontId="5" fillId="7" borderId="4" xfId="0" applyFont="1" applyFill="1" applyBorder="1" applyAlignment="1">
      <alignment horizontal="left" vertical="center" wrapText="1"/>
    </xf>
    <xf numFmtId="0" fontId="1" fillId="2" borderId="0" xfId="0" applyFont="1" applyFill="1" applyAlignment="1">
      <alignment vertical="center"/>
    </xf>
    <xf numFmtId="0" fontId="5" fillId="7" borderId="3" xfId="0" applyFont="1" applyFill="1" applyBorder="1" applyAlignment="1">
      <alignment horizontal="left" vertical="center" wrapText="1"/>
    </xf>
    <xf numFmtId="0" fontId="5" fillId="7" borderId="4" xfId="0" applyFont="1" applyFill="1" applyBorder="1" applyAlignment="1">
      <alignment horizontal="left" vertical="center" wrapText="1"/>
    </xf>
    <xf numFmtId="0" fontId="6" fillId="7" borderId="5" xfId="0" applyFont="1" applyFill="1" applyBorder="1" applyAlignment="1">
      <alignment vertical="center" wrapText="1"/>
    </xf>
    <xf numFmtId="0" fontId="6" fillId="7" borderId="6" xfId="0" applyFont="1" applyFill="1" applyBorder="1" applyAlignment="1">
      <alignment vertical="center" wrapText="1"/>
    </xf>
    <xf numFmtId="0" fontId="6" fillId="7" borderId="7" xfId="0" applyFont="1" applyFill="1" applyBorder="1" applyAlignment="1">
      <alignment vertical="center" wrapText="1"/>
    </xf>
    <xf numFmtId="0" fontId="6" fillId="7" borderId="5" xfId="0" applyFont="1" applyFill="1" applyBorder="1" applyAlignment="1">
      <alignment horizontal="center" vertical="center" wrapText="1"/>
    </xf>
    <xf numFmtId="0" fontId="6" fillId="7" borderId="5" xfId="0" applyFont="1" applyFill="1" applyBorder="1" applyAlignment="1">
      <alignment horizontal="left" vertical="center" wrapText="1"/>
    </xf>
    <xf numFmtId="0" fontId="6" fillId="7" borderId="7" xfId="0" applyFont="1" applyFill="1" applyBorder="1" applyAlignment="1">
      <alignment horizontal="left" vertical="center" wrapText="1"/>
    </xf>
    <xf numFmtId="0" fontId="6" fillId="2" borderId="0" xfId="0" applyFont="1" applyFill="1" applyAlignment="1">
      <alignment horizontal="center" vertical="center" wrapText="1"/>
    </xf>
    <xf numFmtId="0" fontId="5" fillId="7" borderId="5" xfId="0" applyFont="1" applyFill="1" applyBorder="1" applyAlignment="1">
      <alignment horizontal="center" vertical="center" wrapText="1"/>
    </xf>
    <xf numFmtId="0" fontId="6" fillId="7" borderId="6" xfId="0" applyFont="1" applyFill="1" applyBorder="1" applyAlignment="1">
      <alignment horizontal="left" vertical="center" wrapText="1"/>
    </xf>
    <xf numFmtId="0" fontId="5" fillId="7" borderId="7" xfId="0" applyFont="1" applyFill="1" applyBorder="1" applyAlignment="1">
      <alignment horizontal="left" vertical="center" wrapText="1"/>
    </xf>
    <xf numFmtId="0" fontId="5" fillId="7" borderId="1"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left" vertical="center" wrapText="1"/>
      <protection locked="0"/>
    </xf>
    <xf numFmtId="1" fontId="5" fillId="8" borderId="1" xfId="0" applyNumberFormat="1" applyFont="1" applyFill="1" applyBorder="1" applyAlignment="1" applyProtection="1">
      <alignment horizontal="center" vertical="center" wrapText="1"/>
      <protection locked="0"/>
    </xf>
    <xf numFmtId="0" fontId="5" fillId="8" borderId="0" xfId="0" applyFont="1" applyFill="1" applyAlignment="1" applyProtection="1">
      <alignment horizontal="center" vertical="center" wrapText="1"/>
      <protection locked="0"/>
    </xf>
    <xf numFmtId="3" fontId="2" fillId="8" borderId="0" xfId="0" applyNumberFormat="1" applyFont="1" applyFill="1" applyAlignment="1" applyProtection="1">
      <alignment horizontal="center" vertical="center"/>
      <protection locked="0"/>
    </xf>
    <xf numFmtId="0" fontId="5" fillId="8" borderId="1" xfId="0" applyFont="1" applyFill="1" applyBorder="1" applyAlignment="1">
      <alignment horizontal="left" vertical="center" wrapText="1"/>
    </xf>
    <xf numFmtId="3" fontId="5" fillId="8" borderId="0" xfId="0" applyNumberFormat="1" applyFont="1" applyFill="1" applyAlignment="1">
      <alignment horizontal="center" vertical="center" wrapText="1"/>
    </xf>
    <xf numFmtId="0" fontId="5" fillId="8" borderId="0" xfId="0" applyFont="1" applyFill="1" applyAlignment="1">
      <alignment horizontal="center" vertical="center" wrapText="1"/>
    </xf>
    <xf numFmtId="3" fontId="2" fillId="8" borderId="0" xfId="0" applyNumberFormat="1" applyFont="1" applyFill="1" applyAlignment="1">
      <alignment horizontal="center" vertical="center"/>
    </xf>
    <xf numFmtId="3" fontId="2" fillId="2" borderId="0" xfId="0" applyNumberFormat="1" applyFont="1" applyFill="1" applyAlignment="1" applyProtection="1">
      <alignment horizontal="center" vertical="center"/>
      <protection locked="0"/>
    </xf>
    <xf numFmtId="0" fontId="6" fillId="7" borderId="1" xfId="0" applyFont="1" applyFill="1" applyBorder="1" applyAlignment="1">
      <alignment horizontal="left" vertical="center" wrapText="1"/>
    </xf>
    <xf numFmtId="0" fontId="2" fillId="8" borderId="0" xfId="0" applyFont="1" applyFill="1" applyAlignment="1">
      <alignment horizontal="center" vertical="center"/>
    </xf>
    <xf numFmtId="0" fontId="1" fillId="2" borderId="0" xfId="0" applyFont="1" applyFill="1" applyAlignment="1">
      <alignment horizontal="center" vertical="center"/>
    </xf>
    <xf numFmtId="0" fontId="0" fillId="2" borderId="0" xfId="0" applyFill="1" applyAlignment="1">
      <alignment vertical="center"/>
    </xf>
    <xf numFmtId="0" fontId="5" fillId="7" borderId="8" xfId="0" applyFont="1" applyFill="1" applyBorder="1" applyAlignment="1">
      <alignment horizontal="left" vertical="center" wrapText="1"/>
    </xf>
    <xf numFmtId="0" fontId="5" fillId="7" borderId="4" xfId="0" applyFont="1" applyFill="1" applyBorder="1" applyAlignment="1">
      <alignment horizontal="center" vertical="center" wrapText="1"/>
    </xf>
    <xf numFmtId="1" fontId="5" fillId="6" borderId="0" xfId="0" applyNumberFormat="1" applyFont="1" applyFill="1" applyAlignment="1">
      <alignment horizontal="center" vertical="center" wrapText="1"/>
    </xf>
    <xf numFmtId="0" fontId="6" fillId="9" borderId="1" xfId="0" applyFont="1" applyFill="1" applyBorder="1" applyAlignment="1">
      <alignment horizontal="center" vertical="center" wrapText="1"/>
    </xf>
    <xf numFmtId="0" fontId="6" fillId="9" borderId="5" xfId="0" applyFont="1" applyFill="1" applyBorder="1" applyAlignment="1">
      <alignment horizontal="left" vertical="center" wrapText="1"/>
    </xf>
    <xf numFmtId="0" fontId="6" fillId="9" borderId="7" xfId="0" applyFont="1" applyFill="1" applyBorder="1" applyAlignment="1">
      <alignment horizontal="center" vertical="center" wrapText="1"/>
    </xf>
    <xf numFmtId="1" fontId="5" fillId="2" borderId="9" xfId="0" applyNumberFormat="1" applyFont="1" applyFill="1" applyBorder="1" applyAlignment="1">
      <alignment horizontal="center" vertical="center" wrapText="1"/>
    </xf>
    <xf numFmtId="0" fontId="6" fillId="9" borderId="7" xfId="0" applyFont="1" applyFill="1" applyBorder="1" applyAlignment="1">
      <alignment horizontal="left" vertical="center" wrapText="1"/>
    </xf>
    <xf numFmtId="0" fontId="5" fillId="9" borderId="1" xfId="0" applyFont="1" applyFill="1" applyBorder="1" applyAlignment="1">
      <alignment horizontal="left" vertical="center" wrapText="1"/>
    </xf>
    <xf numFmtId="2" fontId="5" fillId="2" borderId="0" xfId="0" applyNumberFormat="1" applyFont="1" applyFill="1" applyAlignment="1">
      <alignment horizontal="center" vertical="center" wrapText="1"/>
    </xf>
    <xf numFmtId="4" fontId="2" fillId="2" borderId="0" xfId="0" applyNumberFormat="1" applyFont="1" applyFill="1" applyAlignment="1" applyProtection="1">
      <alignment horizontal="center" vertical="center"/>
      <protection locked="0"/>
    </xf>
    <xf numFmtId="3" fontId="5" fillId="2" borderId="0" xfId="0" applyNumberFormat="1" applyFont="1" applyFill="1" applyAlignment="1">
      <alignment horizontal="center" vertical="center" wrapText="1"/>
    </xf>
    <xf numFmtId="0" fontId="5" fillId="9" borderId="3" xfId="0" applyFont="1" applyFill="1" applyBorder="1" applyAlignment="1">
      <alignment horizontal="center" vertical="center" wrapText="1"/>
    </xf>
    <xf numFmtId="0" fontId="6" fillId="9" borderId="1" xfId="0" applyFont="1" applyFill="1" applyBorder="1" applyAlignment="1">
      <alignment horizontal="left" vertical="center" wrapText="1"/>
    </xf>
    <xf numFmtId="0" fontId="5" fillId="9" borderId="7" xfId="0" applyFont="1" applyFill="1" applyBorder="1" applyAlignment="1">
      <alignment horizontal="left" vertical="center" wrapText="1"/>
    </xf>
    <xf numFmtId="1" fontId="5" fillId="2" borderId="0" xfId="0" applyNumberFormat="1" applyFont="1" applyFill="1" applyAlignment="1">
      <alignment horizontal="center" vertical="center" wrapText="1"/>
    </xf>
    <xf numFmtId="0" fontId="5" fillId="9" borderId="8" xfId="0" applyFont="1" applyFill="1" applyBorder="1" applyAlignment="1">
      <alignment horizontal="center" vertical="center" wrapText="1"/>
    </xf>
    <xf numFmtId="0" fontId="5" fillId="9" borderId="1" xfId="0" applyFont="1" applyFill="1" applyBorder="1" applyAlignment="1">
      <alignment horizontal="center" vertical="center" wrapText="1"/>
    </xf>
    <xf numFmtId="2" fontId="2" fillId="2" borderId="0" xfId="0" applyNumberFormat="1" applyFont="1" applyFill="1" applyAlignment="1" applyProtection="1">
      <alignment horizontal="center" vertical="center"/>
      <protection locked="0"/>
    </xf>
    <xf numFmtId="1" fontId="5" fillId="6" borderId="1" xfId="0" applyNumberFormat="1" applyFont="1" applyFill="1" applyBorder="1" applyAlignment="1" applyProtection="1">
      <alignment horizontal="center" vertical="center" wrapText="1"/>
      <protection locked="0"/>
    </xf>
    <xf numFmtId="2" fontId="5" fillId="2" borderId="0" xfId="0" applyNumberFormat="1" applyFont="1" applyFill="1" applyAlignment="1" applyProtection="1">
      <alignment horizontal="center" vertical="center" wrapText="1"/>
      <protection locked="0"/>
    </xf>
    <xf numFmtId="10" fontId="2" fillId="2" borderId="0" xfId="0" applyNumberFormat="1" applyFont="1" applyFill="1" applyAlignment="1" applyProtection="1">
      <alignment horizontal="center" vertical="center"/>
      <protection locked="0"/>
    </xf>
    <xf numFmtId="2" fontId="5" fillId="8" borderId="0" xfId="0" applyNumberFormat="1" applyFont="1" applyFill="1" applyAlignment="1">
      <alignment horizontal="center" vertical="center" wrapText="1"/>
    </xf>
    <xf numFmtId="10" fontId="2" fillId="8" borderId="0" xfId="0" applyNumberFormat="1" applyFont="1" applyFill="1" applyAlignment="1">
      <alignment horizontal="center" vertical="center"/>
    </xf>
    <xf numFmtId="0" fontId="5" fillId="9" borderId="3" xfId="0" applyFont="1" applyFill="1" applyBorder="1" applyAlignment="1" applyProtection="1">
      <alignment horizontal="center" vertical="center" wrapText="1"/>
      <protection locked="0"/>
    </xf>
    <xf numFmtId="0" fontId="2" fillId="8" borderId="0" xfId="0" applyFont="1" applyFill="1" applyAlignment="1" applyProtection="1">
      <alignment horizontal="center" vertical="center"/>
      <protection locked="0"/>
    </xf>
    <xf numFmtId="0" fontId="6" fillId="9" borderId="5" xfId="0" applyFont="1" applyFill="1" applyBorder="1" applyAlignment="1">
      <alignment horizontal="center" vertical="center" wrapText="1"/>
    </xf>
    <xf numFmtId="0" fontId="6" fillId="9" borderId="6" xfId="0" applyFont="1" applyFill="1" applyBorder="1" applyAlignment="1">
      <alignment horizontal="left" vertical="center" wrapText="1"/>
    </xf>
    <xf numFmtId="0" fontId="5" fillId="9" borderId="1" xfId="0" applyFont="1" applyFill="1" applyBorder="1" applyAlignment="1" applyProtection="1">
      <alignment horizontal="center" vertical="center" wrapText="1"/>
      <protection locked="0"/>
    </xf>
    <xf numFmtId="0" fontId="5" fillId="9" borderId="5" xfId="0" applyFont="1" applyFill="1" applyBorder="1" applyAlignment="1">
      <alignment horizontal="left" vertical="center" wrapText="1"/>
    </xf>
    <xf numFmtId="0" fontId="5" fillId="9" borderId="3" xfId="0" applyFont="1" applyFill="1" applyBorder="1" applyAlignment="1">
      <alignment horizontal="left" vertical="center" wrapText="1"/>
    </xf>
    <xf numFmtId="0" fontId="5" fillId="9" borderId="4" xfId="0" applyFont="1" applyFill="1" applyBorder="1" applyAlignment="1">
      <alignment horizontal="left" vertical="center" wrapText="1"/>
    </xf>
    <xf numFmtId="0" fontId="5" fillId="9" borderId="8" xfId="0" applyFont="1" applyFill="1" applyBorder="1" applyAlignment="1">
      <alignment horizontal="left" vertical="center" wrapText="1"/>
    </xf>
    <xf numFmtId="1" fontId="0" fillId="2" borderId="0" xfId="0" applyNumberFormat="1" applyFill="1" applyAlignment="1">
      <alignment horizontal="left" vertical="center"/>
    </xf>
    <xf numFmtId="1" fontId="5" fillId="8" borderId="1" xfId="0" applyNumberFormat="1" applyFont="1" applyFill="1" applyBorder="1" applyAlignment="1">
      <alignment horizontal="center" vertical="center" wrapText="1"/>
    </xf>
    <xf numFmtId="0" fontId="5" fillId="9" borderId="1" xfId="0" applyFont="1" applyFill="1" applyBorder="1" applyAlignment="1">
      <alignment vertical="center" wrapText="1"/>
    </xf>
    <xf numFmtId="164" fontId="5" fillId="2" borderId="0" xfId="0" applyNumberFormat="1" applyFont="1" applyFill="1" applyAlignment="1">
      <alignment horizontal="center" vertical="center" wrapText="1"/>
    </xf>
    <xf numFmtId="0" fontId="6" fillId="9" borderId="10" xfId="0" applyFont="1" applyFill="1" applyBorder="1" applyAlignment="1">
      <alignment horizontal="left" vertical="center" wrapText="1"/>
    </xf>
    <xf numFmtId="0" fontId="6" fillId="9" borderId="11" xfId="0" applyFont="1" applyFill="1" applyBorder="1" applyAlignment="1">
      <alignment horizontal="left" vertical="center" wrapText="1"/>
    </xf>
    <xf numFmtId="0" fontId="6" fillId="10" borderId="5" xfId="0" applyFont="1" applyFill="1" applyBorder="1" applyAlignment="1">
      <alignment horizontal="center" vertical="center" wrapText="1"/>
    </xf>
    <xf numFmtId="0" fontId="6" fillId="10" borderId="5" xfId="0" applyFont="1" applyFill="1" applyBorder="1" applyAlignment="1">
      <alignment horizontal="left" vertical="center" wrapText="1"/>
    </xf>
    <xf numFmtId="0" fontId="6" fillId="10" borderId="7" xfId="0" applyFont="1" applyFill="1" applyBorder="1" applyAlignment="1">
      <alignment horizontal="left" vertical="center" wrapText="1"/>
    </xf>
    <xf numFmtId="0" fontId="5" fillId="10" borderId="1" xfId="0" applyFont="1" applyFill="1" applyBorder="1" applyAlignment="1" applyProtection="1">
      <alignment horizontal="center" vertical="center" wrapText="1"/>
      <protection locked="0"/>
    </xf>
    <xf numFmtId="0" fontId="5" fillId="10" borderId="1" xfId="0" applyFont="1" applyFill="1" applyBorder="1" applyAlignment="1">
      <alignment horizontal="left" vertical="center" wrapText="1"/>
    </xf>
    <xf numFmtId="0" fontId="5" fillId="10" borderId="4" xfId="0" applyFont="1" applyFill="1" applyBorder="1" applyAlignment="1" applyProtection="1">
      <alignment horizontal="center" vertical="center" wrapText="1"/>
      <protection locked="0"/>
    </xf>
    <xf numFmtId="0" fontId="5" fillId="10" borderId="7" xfId="0" applyFont="1" applyFill="1" applyBorder="1" applyAlignment="1">
      <alignment horizontal="left" vertical="center" wrapText="1"/>
    </xf>
    <xf numFmtId="4" fontId="5" fillId="2" borderId="0" xfId="0" applyNumberFormat="1" applyFont="1" applyFill="1" applyAlignment="1">
      <alignment horizontal="center" vertical="center" wrapText="1"/>
    </xf>
    <xf numFmtId="0" fontId="5" fillId="10" borderId="5" xfId="0" applyFont="1" applyFill="1" applyBorder="1" applyAlignment="1">
      <alignment horizontal="left" vertical="center" wrapText="1"/>
    </xf>
    <xf numFmtId="0" fontId="5" fillId="10" borderId="3" xfId="0" applyFont="1" applyFill="1" applyBorder="1" applyAlignment="1">
      <alignment horizontal="left" vertical="center" wrapText="1"/>
    </xf>
    <xf numFmtId="0" fontId="5" fillId="10" borderId="4" xfId="0" applyFont="1" applyFill="1" applyBorder="1" applyAlignment="1">
      <alignment horizontal="left" vertical="center" wrapText="1"/>
    </xf>
    <xf numFmtId="0" fontId="6" fillId="10" borderId="1" xfId="0" applyFont="1" applyFill="1" applyBorder="1" applyAlignment="1">
      <alignment horizontal="left" vertical="center" wrapText="1"/>
    </xf>
    <xf numFmtId="165" fontId="2" fillId="2" borderId="0" xfId="0" applyNumberFormat="1" applyFont="1" applyFill="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6" fillId="10" borderId="11" xfId="0" applyFont="1" applyFill="1" applyBorder="1" applyAlignment="1">
      <alignment horizontal="left" vertical="center" wrapText="1"/>
    </xf>
    <xf numFmtId="0" fontId="6" fillId="11" borderId="1" xfId="0" applyFont="1" applyFill="1" applyBorder="1" applyAlignment="1">
      <alignment horizontal="center" vertical="center" wrapText="1"/>
    </xf>
    <xf numFmtId="0" fontId="6" fillId="11" borderId="5" xfId="0" applyFont="1" applyFill="1" applyBorder="1" applyAlignment="1">
      <alignment horizontal="left" vertical="center" wrapText="1"/>
    </xf>
    <xf numFmtId="0" fontId="6" fillId="11" borderId="7" xfId="0" applyFont="1" applyFill="1" applyBorder="1" applyAlignment="1">
      <alignment horizontal="left" vertical="center" wrapText="1"/>
    </xf>
    <xf numFmtId="0" fontId="5" fillId="11" borderId="1" xfId="0" applyFont="1" applyFill="1" applyBorder="1" applyAlignment="1" applyProtection="1">
      <alignment horizontal="center" vertical="center" wrapText="1"/>
      <protection locked="0"/>
    </xf>
    <xf numFmtId="0" fontId="5" fillId="11" borderId="1"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5" fillId="11" borderId="3" xfId="0" applyFont="1" applyFill="1" applyBorder="1" applyAlignment="1">
      <alignment horizontal="left" vertical="center" wrapText="1"/>
    </xf>
    <xf numFmtId="0" fontId="5" fillId="11" borderId="4" xfId="0" applyFont="1" applyFill="1" applyBorder="1" applyAlignment="1">
      <alignment horizontal="left" vertical="center" wrapText="1"/>
    </xf>
    <xf numFmtId="0" fontId="5" fillId="12" borderId="1" xfId="0" applyFont="1" applyFill="1" applyBorder="1" applyAlignment="1">
      <alignment horizontal="left" vertical="center" wrapText="1"/>
    </xf>
    <xf numFmtId="164" fontId="2" fillId="2" borderId="0" xfId="0" applyNumberFormat="1" applyFont="1" applyFill="1" applyAlignment="1" applyProtection="1">
      <alignment horizontal="center" vertical="center"/>
      <protection locked="0"/>
    </xf>
    <xf numFmtId="164" fontId="2" fillId="2" borderId="0" xfId="0" applyNumberFormat="1" applyFont="1" applyFill="1" applyAlignment="1" applyProtection="1">
      <alignment horizontal="center" vertical="center"/>
      <protection locked="0"/>
    </xf>
    <xf numFmtId="0" fontId="5" fillId="12" borderId="4" xfId="0" applyFont="1" applyFill="1" applyBorder="1" applyAlignment="1" applyProtection="1">
      <alignment horizontal="center" vertical="center" wrapText="1"/>
      <protection locked="0"/>
    </xf>
    <xf numFmtId="0" fontId="3" fillId="12" borderId="5" xfId="0" applyFont="1" applyFill="1" applyBorder="1" applyAlignment="1">
      <alignment horizontal="center" vertical="center" wrapText="1"/>
    </xf>
    <xf numFmtId="0" fontId="3" fillId="12" borderId="7" xfId="0" applyFont="1" applyFill="1" applyBorder="1" applyAlignment="1">
      <alignment horizontal="center" vertical="center" wrapText="1"/>
    </xf>
    <xf numFmtId="0" fontId="6" fillId="12" borderId="5" xfId="0" applyFont="1" applyFill="1" applyBorder="1" applyAlignment="1">
      <alignment horizontal="left" vertical="center" wrapText="1"/>
    </xf>
    <xf numFmtId="0" fontId="6" fillId="12" borderId="7" xfId="0" applyFont="1" applyFill="1" applyBorder="1" applyAlignment="1">
      <alignment horizontal="left" vertical="center" wrapText="1"/>
    </xf>
    <xf numFmtId="0" fontId="5" fillId="12" borderId="1" xfId="0" applyFont="1" applyFill="1" applyBorder="1" applyAlignment="1" applyProtection="1">
      <alignment horizontal="center" vertical="center" wrapText="1"/>
      <protection locked="0"/>
    </xf>
    <xf numFmtId="0" fontId="6" fillId="12" borderId="10" xfId="0" applyFont="1" applyFill="1" applyBorder="1" applyAlignment="1">
      <alignment horizontal="left" vertical="center" wrapText="1"/>
    </xf>
    <xf numFmtId="0" fontId="6" fillId="12" borderId="11" xfId="0" applyFont="1" applyFill="1" applyBorder="1" applyAlignment="1">
      <alignment horizontal="left" vertical="center" wrapText="1"/>
    </xf>
    <xf numFmtId="0" fontId="5" fillId="12" borderId="1" xfId="0" applyFont="1" applyFill="1" applyBorder="1" applyAlignment="1">
      <alignment vertical="center" wrapText="1"/>
    </xf>
    <xf numFmtId="0" fontId="5" fillId="12" borderId="1" xfId="0" applyFont="1" applyFill="1" applyBorder="1" applyAlignment="1" applyProtection="1">
      <alignment vertical="center" wrapText="1"/>
      <protection locked="0"/>
    </xf>
    <xf numFmtId="164" fontId="2" fillId="2" borderId="0" xfId="0" applyNumberFormat="1" applyFont="1" applyFill="1" applyAlignment="1" applyProtection="1">
      <alignment horizontal="center" vertical="center"/>
      <protection locked="0"/>
    </xf>
    <xf numFmtId="0" fontId="6" fillId="12" borderId="5"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5" fillId="12" borderId="7" xfId="0" applyFont="1" applyFill="1" applyBorder="1" applyAlignment="1">
      <alignment vertical="center" wrapText="1"/>
    </xf>
    <xf numFmtId="4" fontId="2" fillId="2" borderId="0" xfId="0" applyNumberFormat="1" applyFont="1" applyFill="1" applyAlignment="1" applyProtection="1">
      <alignment horizontal="center" vertical="center"/>
      <protection locked="0"/>
    </xf>
    <xf numFmtId="3" fontId="2" fillId="2" borderId="0" xfId="0" applyNumberFormat="1" applyFont="1" applyFill="1" applyAlignment="1" applyProtection="1">
      <alignment horizontal="center" vertical="center"/>
      <protection locked="0"/>
    </xf>
    <xf numFmtId="166" fontId="5" fillId="2" borderId="0" xfId="0" applyNumberFormat="1" applyFont="1" applyFill="1" applyAlignment="1">
      <alignment horizontal="center" vertical="center" wrapText="1"/>
    </xf>
    <xf numFmtId="166" fontId="2" fillId="2" borderId="0" xfId="0" applyNumberFormat="1" applyFont="1" applyFill="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0" fillId="2" borderId="0" xfId="0" applyFill="1" applyProtection="1">
      <protection locked="0"/>
    </xf>
    <xf numFmtId="0" fontId="2" fillId="2" borderId="0" xfId="0" applyFont="1" applyFill="1" applyAlignment="1">
      <alignment horizontal="center" vertical="center"/>
    </xf>
    <xf numFmtId="0" fontId="7" fillId="2" borderId="1" xfId="0" applyFont="1" applyFill="1" applyBorder="1" applyAlignment="1" applyProtection="1">
      <alignment horizontal="center" vertical="center" wrapText="1"/>
      <protection locked="0"/>
    </xf>
    <xf numFmtId="0" fontId="7" fillId="11" borderId="1"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0" fontId="8" fillId="2" borderId="0" xfId="0" applyFont="1" applyFill="1" applyProtection="1">
      <protection locked="0"/>
    </xf>
    <xf numFmtId="0" fontId="7" fillId="11" borderId="1" xfId="0" applyFont="1" applyFill="1" applyBorder="1" applyAlignment="1">
      <alignment horizontal="left" vertical="center" wrapText="1"/>
    </xf>
    <xf numFmtId="0" fontId="7" fillId="2" borderId="5" xfId="0" applyFont="1" applyFill="1" applyBorder="1" applyAlignment="1">
      <alignment horizontal="left" vertical="center" wrapText="1"/>
    </xf>
    <xf numFmtId="0" fontId="8" fillId="2" borderId="1" xfId="0" applyFont="1" applyFill="1" applyBorder="1" applyAlignment="1" applyProtection="1">
      <alignment horizontal="left" vertical="center" wrapText="1"/>
      <protection locked="0"/>
    </xf>
    <xf numFmtId="167" fontId="2" fillId="2" borderId="0" xfId="0" applyNumberFormat="1" applyFont="1" applyFill="1" applyAlignment="1">
      <alignment horizontal="center" vertical="center"/>
    </xf>
    <xf numFmtId="0" fontId="8" fillId="2" borderId="1" xfId="0" applyFont="1" applyFill="1" applyBorder="1" applyAlignment="1" applyProtection="1">
      <alignment horizontal="left" vertical="center" wrapText="1"/>
      <protection locked="0"/>
    </xf>
    <xf numFmtId="0" fontId="9" fillId="2" borderId="0" xfId="0" applyFont="1" applyFill="1" applyAlignment="1" applyProtection="1">
      <alignment horizontal="left"/>
      <protection locked="0"/>
    </xf>
    <xf numFmtId="0" fontId="2" fillId="2" borderId="0" xfId="0" applyFont="1" applyFill="1" applyAlignment="1">
      <alignment horizontal="center" vertical="center"/>
    </xf>
    <xf numFmtId="0" fontId="7" fillId="2" borderId="6" xfId="0" applyFont="1" applyFill="1" applyBorder="1" applyAlignment="1">
      <alignment horizontal="left" vertical="center" wrapText="1"/>
    </xf>
    <xf numFmtId="0" fontId="1" fillId="11" borderId="5" xfId="0" applyFont="1" applyFill="1" applyBorder="1" applyAlignment="1" applyProtection="1">
      <alignment horizontal="center" vertical="center" wrapText="1"/>
      <protection locked="0"/>
    </xf>
    <xf numFmtId="0" fontId="1" fillId="11" borderId="7"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1" fillId="11" borderId="5" xfId="0" applyFont="1" applyFill="1" applyBorder="1" applyAlignment="1">
      <alignment horizontal="center" vertical="center" wrapText="1"/>
    </xf>
    <xf numFmtId="0" fontId="1" fillId="11" borderId="7" xfId="0" applyFont="1" applyFill="1" applyBorder="1" applyAlignment="1">
      <alignment horizontal="center" vertical="center" wrapText="1"/>
    </xf>
    <xf numFmtId="167" fontId="5" fillId="2" borderId="0" xfId="0" applyNumberFormat="1" applyFont="1" applyFill="1" applyAlignment="1">
      <alignment horizontal="center" vertical="center" wrapText="1"/>
    </xf>
    <xf numFmtId="0" fontId="7" fillId="7" borderId="1" xfId="0" applyFont="1" applyFill="1" applyBorder="1" applyAlignment="1" applyProtection="1">
      <alignment horizontal="left" vertical="center" wrapText="1"/>
      <protection locked="0"/>
    </xf>
    <xf numFmtId="0" fontId="7" fillId="7" borderId="1" xfId="0" applyFont="1" applyFill="1" applyBorder="1" applyAlignment="1">
      <alignment horizontal="left" vertical="center" wrapText="1"/>
    </xf>
    <xf numFmtId="0" fontId="1" fillId="7" borderId="5" xfId="0" applyFont="1" applyFill="1" applyBorder="1" applyAlignment="1" applyProtection="1">
      <alignment horizontal="center" vertical="center" wrapText="1"/>
      <protection locked="0"/>
    </xf>
    <xf numFmtId="0" fontId="1" fillId="7" borderId="7" xfId="0" applyFont="1" applyFill="1" applyBorder="1" applyAlignment="1" applyProtection="1">
      <alignment horizontal="center" vertical="center" wrapText="1"/>
      <protection locked="0"/>
    </xf>
    <xf numFmtId="0" fontId="1" fillId="7" borderId="5"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7" fillId="13" borderId="1" xfId="0" applyFont="1" applyFill="1" applyBorder="1" applyAlignment="1" applyProtection="1">
      <alignment horizontal="left" vertical="center" wrapText="1"/>
      <protection locked="0"/>
    </xf>
    <xf numFmtId="0" fontId="7" fillId="13" borderId="1" xfId="0" applyFont="1" applyFill="1" applyBorder="1" applyAlignment="1">
      <alignment horizontal="left" vertical="center" wrapText="1"/>
    </xf>
    <xf numFmtId="0" fontId="1" fillId="13" borderId="5" xfId="0" applyFont="1" applyFill="1" applyBorder="1" applyAlignment="1" applyProtection="1">
      <alignment horizontal="center" vertical="center" wrapText="1"/>
      <protection locked="0"/>
    </xf>
    <xf numFmtId="0" fontId="1" fillId="13" borderId="7" xfId="0" applyFont="1" applyFill="1" applyBorder="1" applyAlignment="1" applyProtection="1">
      <alignment horizontal="center" vertical="center" wrapText="1"/>
      <protection locked="0"/>
    </xf>
    <xf numFmtId="0" fontId="1" fillId="13" borderId="5" xfId="0" applyFont="1" applyFill="1" applyBorder="1" applyAlignment="1">
      <alignment horizontal="center" vertical="center" wrapText="1"/>
    </xf>
    <xf numFmtId="0" fontId="1" fillId="13" borderId="7" xfId="0"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locked="0"/>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1" fontId="7" fillId="2" borderId="7" xfId="0" applyNumberFormat="1" applyFont="1" applyFill="1" applyBorder="1" applyAlignment="1">
      <alignment horizontal="center" vertical="center" wrapText="1"/>
    </xf>
    <xf numFmtId="0" fontId="7" fillId="2" borderId="0" xfId="0" applyFont="1" applyFill="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1" fillId="6" borderId="7" xfId="0" applyFont="1" applyFill="1" applyBorder="1" applyAlignment="1" applyProtection="1">
      <alignment horizontal="center" vertical="center" wrapText="1"/>
      <protection locked="0"/>
    </xf>
    <xf numFmtId="0" fontId="1" fillId="6" borderId="5"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0" fillId="2" borderId="0" xfId="0" applyFill="1" applyAlignment="1" applyProtection="1">
      <alignment horizontal="center" vertical="center"/>
      <protection locked="0"/>
    </xf>
    <xf numFmtId="0" fontId="0" fillId="2" borderId="0" xfId="0" applyFill="1" applyAlignment="1" applyProtection="1">
      <alignment horizontal="left" vertical="center"/>
      <protection locked="0"/>
    </xf>
    <xf numFmtId="1" fontId="0" fillId="2" borderId="0" xfId="0" applyNumberFormat="1" applyFill="1" applyAlignment="1" applyProtection="1">
      <alignment horizontal="center" vertical="center"/>
      <protection locked="0"/>
    </xf>
    <xf numFmtId="0" fontId="0" fillId="2" borderId="0" xfId="0" applyFill="1" applyAlignment="1" applyProtection="1">
      <alignment horizontal="center"/>
      <protection locked="0"/>
    </xf>
    <xf numFmtId="0" fontId="1" fillId="2" borderId="0" xfId="0" applyFont="1" applyFill="1" applyAlignment="1">
      <alignment horizontal="center" vertical="center"/>
    </xf>
    <xf numFmtId="0" fontId="0" fillId="2" borderId="0" xfId="0" applyFill="1" applyAlignment="1">
      <alignment vertical="center"/>
    </xf>
    <xf numFmtId="0" fontId="5" fillId="2" borderId="5" xfId="0" applyFont="1" applyFill="1" applyBorder="1" applyAlignment="1">
      <alignment horizontal="center" vertical="center" wrapText="1"/>
    </xf>
    <xf numFmtId="49" fontId="2" fillId="2" borderId="0" xfId="0" applyNumberFormat="1" applyFont="1" applyFill="1" applyAlignment="1" applyProtection="1">
      <alignment horizontal="center" vertical="center"/>
      <protection locked="0"/>
    </xf>
    <xf numFmtId="0" fontId="12" fillId="2" borderId="0" xfId="0" applyFont="1" applyFill="1"/>
    <xf numFmtId="0" fontId="12" fillId="2" borderId="9" xfId="0" applyFont="1" applyFill="1" applyBorder="1"/>
    <xf numFmtId="0" fontId="12" fillId="2" borderId="0" xfId="0" applyFont="1" applyFill="1"/>
    <xf numFmtId="0" fontId="12" fillId="2" borderId="12" xfId="0" applyFont="1" applyFill="1" applyBorder="1"/>
    <xf numFmtId="0" fontId="12" fillId="2" borderId="10" xfId="0" applyFont="1" applyFill="1" applyBorder="1"/>
    <xf numFmtId="0" fontId="12" fillId="2" borderId="2" xfId="0" applyFont="1" applyFill="1" applyBorder="1"/>
    <xf numFmtId="0" fontId="12" fillId="2" borderId="11" xfId="0" applyFont="1" applyFill="1" applyBorder="1"/>
    <xf numFmtId="0" fontId="12" fillId="2" borderId="0" xfId="0" applyFont="1" applyFill="1" applyAlignment="1">
      <alignment horizontal="right"/>
    </xf>
    <xf numFmtId="0" fontId="12" fillId="2" borderId="10" xfId="0" applyFont="1" applyFill="1" applyBorder="1" applyAlignment="1">
      <alignment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xf>
    <xf numFmtId="0" fontId="14" fillId="2" borderId="1" xfId="0" applyFont="1" applyFill="1" applyBorder="1" applyAlignment="1">
      <alignment horizontal="left" vertical="center" wrapText="1"/>
    </xf>
    <xf numFmtId="0" fontId="12" fillId="2" borderId="0" xfId="0" applyFont="1" applyFill="1" applyAlignment="1">
      <alignment horizontal="center" vertical="center"/>
    </xf>
    <xf numFmtId="0" fontId="12" fillId="2" borderId="0" xfId="0" applyFont="1" applyFill="1" applyAlignment="1">
      <alignment horizontal="center"/>
    </xf>
    <xf numFmtId="0" fontId="12" fillId="2" borderId="9"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2" xfId="0" applyFont="1" applyFill="1" applyBorder="1" applyAlignment="1">
      <alignment horizontal="center"/>
    </xf>
    <xf numFmtId="0" fontId="14" fillId="2" borderId="1" xfId="0" applyFont="1" applyFill="1" applyBorder="1" applyAlignment="1">
      <alignment horizontal="left" vertical="center"/>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3" fillId="2" borderId="9"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12" xfId="0" applyFont="1" applyFill="1" applyBorder="1" applyAlignment="1">
      <alignment horizontal="center" vertical="center" wrapText="1"/>
    </xf>
    <xf numFmtId="0" fontId="12" fillId="2" borderId="13" xfId="0" applyFont="1" applyFill="1" applyBorder="1" applyAlignment="1">
      <alignment horizontal="center"/>
    </xf>
    <xf numFmtId="0" fontId="12" fillId="2" borderId="14" xfId="0" applyFont="1" applyFill="1" applyBorder="1" applyAlignment="1">
      <alignment horizontal="center"/>
    </xf>
    <xf numFmtId="0" fontId="12" fillId="2" borderId="15" xfId="0" applyFont="1" applyFill="1" applyBorder="1" applyAlignment="1">
      <alignment horizontal="center"/>
    </xf>
    <xf numFmtId="0" fontId="14" fillId="2" borderId="0" xfId="0" applyFont="1" applyFill="1" applyAlignment="1">
      <alignment horizontal="center" vertical="center"/>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2"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0" xfId="0" applyFont="1" applyFill="1" applyAlignment="1">
      <alignment horizontal="center"/>
    </xf>
    <xf numFmtId="0" fontId="3" fillId="3" borderId="1" xfId="0" applyFont="1" applyFill="1" applyBorder="1" applyAlignment="1">
      <alignment horizontal="center" vertical="center"/>
    </xf>
    <xf numFmtId="0" fontId="3" fillId="14" borderId="1" xfId="0" applyFont="1" applyFill="1" applyBorder="1" applyAlignment="1">
      <alignment horizontal="center" vertical="center"/>
    </xf>
    <xf numFmtId="0" fontId="3" fillId="7" borderId="5"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9" borderId="3" xfId="0" applyFont="1" applyFill="1" applyBorder="1" applyAlignment="1" applyProtection="1">
      <alignment horizontal="center" vertical="center" wrapText="1"/>
      <protection locked="0"/>
    </xf>
    <xf numFmtId="0" fontId="5" fillId="9" borderId="8" xfId="0" applyFont="1" applyFill="1" applyBorder="1" applyAlignment="1" applyProtection="1">
      <alignment horizontal="center" vertical="center" wrapText="1"/>
      <protection locked="0"/>
    </xf>
    <xf numFmtId="0" fontId="5" fillId="9" borderId="4" xfId="0" applyFont="1" applyFill="1" applyBorder="1" applyAlignment="1" applyProtection="1">
      <alignment horizontal="center" vertical="center" wrapText="1"/>
      <protection locked="0"/>
    </xf>
    <xf numFmtId="0" fontId="5" fillId="7" borderId="8" xfId="0" applyFont="1" applyFill="1" applyBorder="1" applyAlignment="1">
      <alignment horizontal="center" vertical="center" wrapText="1"/>
    </xf>
    <xf numFmtId="0" fontId="5" fillId="7" borderId="3" xfId="0" applyFont="1" applyFill="1" applyBorder="1" applyAlignment="1">
      <alignment horizontal="left" vertical="top" wrapText="1"/>
    </xf>
    <xf numFmtId="0" fontId="5" fillId="7" borderId="8" xfId="0" applyFont="1" applyFill="1" applyBorder="1" applyAlignment="1">
      <alignment horizontal="left" vertical="top" wrapText="1"/>
    </xf>
    <xf numFmtId="0" fontId="5" fillId="7" borderId="4" xfId="0" applyFont="1" applyFill="1" applyBorder="1" applyAlignment="1">
      <alignment horizontal="left" vertical="top" wrapText="1"/>
    </xf>
    <xf numFmtId="0" fontId="3" fillId="9" borderId="1"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9" borderId="3" xfId="0" applyFont="1" applyFill="1" applyBorder="1" applyAlignment="1">
      <alignment horizontal="left" vertical="center" wrapText="1"/>
    </xf>
    <xf numFmtId="0" fontId="5" fillId="9" borderId="4" xfId="0" applyFont="1" applyFill="1" applyBorder="1" applyAlignment="1">
      <alignment horizontal="left" vertical="center" wrapText="1"/>
    </xf>
    <xf numFmtId="0" fontId="6" fillId="9" borderId="5"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5" fillId="10" borderId="3" xfId="0" applyFont="1" applyFill="1" applyBorder="1" applyAlignment="1" applyProtection="1">
      <alignment horizontal="center" vertical="center" wrapText="1"/>
      <protection locked="0"/>
    </xf>
    <xf numFmtId="0" fontId="5" fillId="10" borderId="4" xfId="0" applyFont="1" applyFill="1" applyBorder="1" applyAlignment="1" applyProtection="1">
      <alignment horizontal="center" vertical="center" wrapText="1"/>
      <protection locked="0"/>
    </xf>
    <xf numFmtId="0" fontId="3" fillId="10" borderId="10"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5" fillId="10" borderId="8" xfId="0" applyFont="1" applyFill="1" applyBorder="1" applyAlignment="1" applyProtection="1">
      <alignment horizontal="center" vertical="center" wrapText="1"/>
      <protection locked="0"/>
    </xf>
    <xf numFmtId="0" fontId="5" fillId="12" borderId="3" xfId="0" applyFont="1" applyFill="1" applyBorder="1" applyAlignment="1" applyProtection="1">
      <alignment horizontal="center" vertical="center" wrapText="1"/>
      <protection locked="0"/>
    </xf>
    <xf numFmtId="0" fontId="5" fillId="12" borderId="8" xfId="0" applyFont="1" applyFill="1" applyBorder="1" applyAlignment="1" applyProtection="1">
      <alignment horizontal="center" vertical="center" wrapText="1"/>
      <protection locked="0"/>
    </xf>
    <xf numFmtId="0" fontId="5" fillId="12" borderId="4" xfId="0" applyFont="1" applyFill="1" applyBorder="1" applyAlignment="1" applyProtection="1">
      <alignment horizontal="center" vertical="center" wrapText="1"/>
      <protection locked="0"/>
    </xf>
    <xf numFmtId="0" fontId="3" fillId="11" borderId="5"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5" fillId="11" borderId="3" xfId="0" applyFont="1" applyFill="1" applyBorder="1" applyAlignment="1" applyProtection="1">
      <alignment horizontal="center" vertical="center" wrapText="1"/>
      <protection locked="0"/>
    </xf>
    <xf numFmtId="0" fontId="5" fillId="11" borderId="8" xfId="0" applyFont="1" applyFill="1" applyBorder="1" applyAlignment="1" applyProtection="1">
      <alignment horizontal="center" vertical="center" wrapText="1"/>
      <protection locked="0"/>
    </xf>
    <xf numFmtId="0" fontId="5" fillId="11" borderId="4" xfId="0" applyFont="1" applyFill="1" applyBorder="1" applyAlignment="1" applyProtection="1">
      <alignment horizontal="center" vertical="center" wrapText="1"/>
      <protection locked="0"/>
    </xf>
    <xf numFmtId="0" fontId="3" fillId="9"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12" borderId="5" xfId="0" applyFont="1" applyFill="1" applyBorder="1" applyAlignment="1">
      <alignment horizontal="center" vertical="center" wrapText="1"/>
    </xf>
    <xf numFmtId="0" fontId="3" fillId="12" borderId="6" xfId="0" applyFont="1" applyFill="1" applyBorder="1" applyAlignment="1">
      <alignment horizontal="center" vertical="center" wrapText="1"/>
    </xf>
    <xf numFmtId="0" fontId="3" fillId="12" borderId="7" xfId="0" applyFont="1" applyFill="1" applyBorder="1" applyAlignment="1">
      <alignment horizontal="center" vertical="center"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34"/>
  <sheetViews>
    <sheetView topLeftCell="A7" workbookViewId="0">
      <selection activeCell="F20" sqref="F20"/>
    </sheetView>
  </sheetViews>
  <sheetFormatPr defaultColWidth="8.85546875" defaultRowHeight="15"/>
  <cols>
    <col min="1" max="1" width="4.85546875" style="205" customWidth="1"/>
    <col min="2" max="2" width="26.5703125" style="205" customWidth="1"/>
    <col min="3" max="12" width="5.7109375" style="205" customWidth="1"/>
    <col min="13" max="13" width="8.85546875" style="205"/>
  </cols>
  <sheetData>
    <row r="1" spans="1:12" ht="20.85" customHeight="1">
      <c r="B1" s="212" t="s">
        <v>0</v>
      </c>
      <c r="C1" s="216">
        <v>3</v>
      </c>
      <c r="D1" s="216">
        <v>3</v>
      </c>
      <c r="E1" s="216">
        <v>1</v>
      </c>
      <c r="F1" s="216">
        <v>7</v>
      </c>
      <c r="G1" s="216">
        <v>1</v>
      </c>
      <c r="H1" s="216">
        <v>1</v>
      </c>
      <c r="I1" s="216">
        <v>2</v>
      </c>
      <c r="J1" s="216">
        <v>0</v>
      </c>
      <c r="K1" s="216">
        <v>1</v>
      </c>
      <c r="L1" s="216">
        <v>2</v>
      </c>
    </row>
    <row r="2" spans="1:12" ht="20.85" customHeight="1"/>
    <row r="3" spans="1:12" ht="20.85" customHeight="1">
      <c r="A3" s="233" t="s">
        <v>1</v>
      </c>
      <c r="B3" s="233"/>
      <c r="C3" s="233"/>
      <c r="D3" s="233"/>
      <c r="E3" s="233"/>
      <c r="F3" s="233"/>
      <c r="G3" s="233"/>
      <c r="H3" s="233"/>
      <c r="I3" s="233"/>
      <c r="J3" s="233"/>
      <c r="K3" s="233"/>
      <c r="L3" s="233"/>
    </row>
    <row r="4" spans="1:12" ht="20.85" customHeight="1">
      <c r="A4" s="233" t="s">
        <v>2</v>
      </c>
      <c r="B4" s="233"/>
      <c r="C4" s="233"/>
      <c r="D4" s="233"/>
      <c r="E4" s="233"/>
      <c r="F4" s="233"/>
      <c r="G4" s="233"/>
      <c r="H4" s="233"/>
      <c r="I4" s="233"/>
      <c r="J4" s="233"/>
      <c r="K4" s="233"/>
      <c r="L4" s="233"/>
    </row>
    <row r="5" spans="1:12" ht="20.85" customHeight="1"/>
    <row r="6" spans="1:12" ht="20.85" customHeight="1">
      <c r="A6" s="234" t="s">
        <v>3</v>
      </c>
      <c r="B6" s="235"/>
      <c r="C6" s="235"/>
      <c r="D6" s="235"/>
      <c r="E6" s="235"/>
      <c r="F6" s="235"/>
      <c r="G6" s="235"/>
      <c r="H6" s="235"/>
      <c r="I6" s="235"/>
      <c r="J6" s="235"/>
      <c r="K6" s="235"/>
      <c r="L6" s="236"/>
    </row>
    <row r="7" spans="1:12" ht="70.900000000000006" customHeight="1">
      <c r="A7" s="237" t="s">
        <v>4</v>
      </c>
      <c r="B7" s="238"/>
      <c r="C7" s="238"/>
      <c r="D7" s="238"/>
      <c r="E7" s="238"/>
      <c r="F7" s="238"/>
      <c r="G7" s="238"/>
      <c r="H7" s="238"/>
      <c r="I7" s="238"/>
      <c r="J7" s="238"/>
      <c r="K7" s="238"/>
      <c r="L7" s="239"/>
    </row>
    <row r="8" spans="1:12" ht="46.15" customHeight="1">
      <c r="A8" s="237" t="s">
        <v>5</v>
      </c>
      <c r="B8" s="238"/>
      <c r="C8" s="238"/>
      <c r="D8" s="238"/>
      <c r="E8" s="238"/>
      <c r="F8" s="238"/>
      <c r="G8" s="238"/>
      <c r="H8" s="238"/>
      <c r="I8" s="238"/>
      <c r="J8" s="238"/>
      <c r="K8" s="238"/>
      <c r="L8" s="239"/>
    </row>
    <row r="9" spans="1:12" ht="27.6" customHeight="1">
      <c r="A9" s="220" t="s">
        <v>6</v>
      </c>
      <c r="B9" s="218"/>
      <c r="C9" s="218"/>
      <c r="D9" s="218"/>
      <c r="E9" s="218"/>
      <c r="F9" s="218"/>
      <c r="G9" s="218"/>
      <c r="H9" s="218"/>
      <c r="I9" s="218"/>
      <c r="J9" s="218"/>
      <c r="K9" s="218"/>
      <c r="L9" s="221"/>
    </row>
    <row r="10" spans="1:12" ht="32.450000000000003" customHeight="1">
      <c r="A10" s="227" t="s">
        <v>7</v>
      </c>
      <c r="B10" s="228"/>
      <c r="C10" s="228"/>
      <c r="D10" s="228"/>
      <c r="E10" s="228"/>
      <c r="F10" s="228"/>
      <c r="G10" s="228"/>
      <c r="H10" s="228"/>
      <c r="I10" s="228"/>
      <c r="J10" s="228"/>
      <c r="K10" s="228"/>
      <c r="L10" s="229"/>
    </row>
    <row r="11" spans="1:12" ht="10.15" customHeight="1">
      <c r="A11" s="206"/>
      <c r="B11" s="207"/>
      <c r="C11" s="207"/>
      <c r="D11" s="207"/>
      <c r="E11" s="207"/>
      <c r="F11" s="207"/>
      <c r="G11" s="207"/>
      <c r="H11" s="207"/>
      <c r="I11" s="207"/>
      <c r="J11" s="207"/>
      <c r="K11" s="207"/>
      <c r="L11" s="208"/>
    </row>
    <row r="12" spans="1:12" ht="20.85" customHeight="1">
      <c r="A12" s="206"/>
      <c r="B12" s="230" t="s">
        <v>8</v>
      </c>
      <c r="C12" s="231"/>
      <c r="D12" s="231"/>
      <c r="E12" s="231"/>
      <c r="F12" s="231"/>
      <c r="G12" s="231"/>
      <c r="H12" s="231"/>
      <c r="I12" s="231"/>
      <c r="J12" s="231"/>
      <c r="K12" s="232"/>
      <c r="L12" s="208"/>
    </row>
    <row r="13" spans="1:12" ht="20.85" customHeight="1">
      <c r="A13" s="206"/>
      <c r="B13" s="220" t="s">
        <v>9</v>
      </c>
      <c r="C13" s="218"/>
      <c r="D13" s="218"/>
      <c r="E13" s="218"/>
      <c r="F13" s="218"/>
      <c r="G13" s="218"/>
      <c r="H13" s="218"/>
      <c r="I13" s="218"/>
      <c r="J13" s="218"/>
      <c r="K13" s="221"/>
      <c r="L13" s="208"/>
    </row>
    <row r="14" spans="1:12" ht="20.85" customHeight="1">
      <c r="A14" s="206"/>
      <c r="B14" s="206"/>
      <c r="C14" s="207"/>
      <c r="D14" s="207"/>
      <c r="E14" s="207"/>
      <c r="F14" s="207"/>
      <c r="G14" s="207"/>
      <c r="H14" s="207"/>
      <c r="I14" s="207"/>
      <c r="J14" s="207"/>
      <c r="K14" s="208"/>
      <c r="L14" s="208"/>
    </row>
    <row r="15" spans="1:12" ht="20.85" customHeight="1">
      <c r="A15" s="206"/>
      <c r="B15" s="206"/>
      <c r="C15" s="207"/>
      <c r="D15" s="207"/>
      <c r="E15" s="207"/>
      <c r="F15" s="218" t="s">
        <v>10</v>
      </c>
      <c r="G15" s="218"/>
      <c r="H15" s="218"/>
      <c r="I15" s="218"/>
      <c r="J15" s="218"/>
      <c r="K15" s="221"/>
      <c r="L15" s="208"/>
    </row>
    <row r="16" spans="1:12" ht="20.85" customHeight="1">
      <c r="A16" s="206"/>
      <c r="B16" s="206"/>
      <c r="C16" s="207"/>
      <c r="D16" s="207"/>
      <c r="E16" s="207"/>
      <c r="F16" s="207"/>
      <c r="G16" s="207"/>
      <c r="H16" s="207"/>
      <c r="I16" s="207"/>
      <c r="J16" s="207"/>
      <c r="K16" s="208"/>
      <c r="L16" s="208"/>
    </row>
    <row r="17" spans="1:12" ht="20.85" customHeight="1">
      <c r="A17" s="206"/>
      <c r="B17" s="206"/>
      <c r="C17" s="207"/>
      <c r="D17" s="207"/>
      <c r="E17" s="207"/>
      <c r="F17" s="207"/>
      <c r="G17" s="207"/>
      <c r="H17" s="207"/>
      <c r="I17" s="207"/>
      <c r="J17" s="207"/>
      <c r="K17" s="208"/>
      <c r="L17" s="208"/>
    </row>
    <row r="18" spans="1:12" ht="20.85" customHeight="1">
      <c r="A18" s="206"/>
      <c r="B18" s="206"/>
      <c r="C18" s="207"/>
      <c r="D18" s="207"/>
      <c r="E18" s="207"/>
      <c r="F18" s="207"/>
      <c r="G18" s="207"/>
      <c r="H18" s="207"/>
      <c r="I18" s="207"/>
      <c r="J18" s="207"/>
      <c r="K18" s="208"/>
      <c r="L18" s="208"/>
    </row>
    <row r="19" spans="1:12" ht="20.85" customHeight="1">
      <c r="A19" s="206"/>
      <c r="B19" s="206"/>
      <c r="C19" s="207"/>
      <c r="D19" s="207"/>
      <c r="E19" s="207"/>
      <c r="F19" s="219" t="s">
        <v>1575</v>
      </c>
      <c r="G19" s="219"/>
      <c r="H19" s="219"/>
      <c r="I19" s="219"/>
      <c r="J19" s="219"/>
      <c r="K19" s="222"/>
      <c r="L19" s="208"/>
    </row>
    <row r="20" spans="1:12" ht="10.9" customHeight="1">
      <c r="A20" s="206"/>
      <c r="B20" s="209"/>
      <c r="C20" s="210"/>
      <c r="D20" s="210"/>
      <c r="E20" s="210"/>
      <c r="F20" s="210"/>
      <c r="G20" s="210"/>
      <c r="H20" s="210"/>
      <c r="I20" s="210"/>
      <c r="J20" s="210"/>
      <c r="K20" s="211"/>
      <c r="L20" s="208"/>
    </row>
    <row r="21" spans="1:12" ht="11.45" customHeight="1">
      <c r="A21" s="206"/>
      <c r="B21" s="207"/>
      <c r="C21" s="207"/>
      <c r="D21" s="207"/>
      <c r="E21" s="207"/>
      <c r="F21" s="207"/>
      <c r="G21" s="207"/>
      <c r="H21" s="207"/>
      <c r="I21" s="207"/>
      <c r="J21" s="207"/>
      <c r="K21" s="207"/>
      <c r="L21" s="208"/>
    </row>
    <row r="22" spans="1:12" ht="20.85" customHeight="1">
      <c r="A22" s="213" t="s">
        <v>12</v>
      </c>
      <c r="B22" s="210"/>
      <c r="C22" s="210"/>
      <c r="D22" s="210"/>
      <c r="E22" s="210"/>
      <c r="F22" s="210"/>
      <c r="G22" s="210"/>
      <c r="H22" s="210"/>
      <c r="I22" s="210"/>
      <c r="J22" s="210"/>
      <c r="K22" s="210"/>
      <c r="L22" s="211"/>
    </row>
    <row r="23" spans="1:12" ht="20.85" customHeight="1"/>
    <row r="24" spans="1:12" ht="20.85" customHeight="1">
      <c r="A24" s="223" t="s">
        <v>13</v>
      </c>
      <c r="B24" s="223"/>
      <c r="C24" s="223"/>
      <c r="D24" s="223"/>
      <c r="E24" s="223"/>
      <c r="F24" s="223"/>
      <c r="G24" s="223"/>
      <c r="H24" s="223"/>
      <c r="I24" s="223"/>
      <c r="J24" s="223"/>
      <c r="K24" s="223"/>
      <c r="L24" s="223"/>
    </row>
    <row r="25" spans="1:12" ht="20.85" customHeight="1">
      <c r="A25" s="214" t="s">
        <v>14</v>
      </c>
      <c r="B25" s="215" t="s">
        <v>15</v>
      </c>
      <c r="C25" s="224"/>
      <c r="D25" s="225"/>
      <c r="E25" s="225"/>
      <c r="F25" s="225"/>
      <c r="G25" s="225"/>
      <c r="H25" s="225"/>
      <c r="I25" s="225"/>
      <c r="J25" s="225"/>
      <c r="K25" s="225"/>
      <c r="L25" s="226"/>
    </row>
    <row r="26" spans="1:12" ht="20.85" customHeight="1">
      <c r="A26" s="214" t="s">
        <v>16</v>
      </c>
      <c r="B26" s="215" t="s">
        <v>17</v>
      </c>
      <c r="C26" s="217"/>
      <c r="D26" s="217"/>
      <c r="E26" s="217"/>
      <c r="F26" s="217"/>
      <c r="G26" s="217"/>
      <c r="H26" s="217"/>
      <c r="I26" s="217"/>
      <c r="J26" s="217"/>
      <c r="K26" s="217"/>
      <c r="L26" s="217"/>
    </row>
    <row r="27" spans="1:12" ht="20.85" customHeight="1">
      <c r="A27" s="214" t="s">
        <v>18</v>
      </c>
      <c r="B27" s="215" t="s">
        <v>19</v>
      </c>
      <c r="C27" s="217"/>
      <c r="D27" s="217"/>
      <c r="E27" s="217"/>
      <c r="F27" s="217"/>
      <c r="G27" s="217"/>
      <c r="H27" s="217"/>
      <c r="I27" s="217"/>
      <c r="J27" s="217"/>
      <c r="K27" s="217"/>
      <c r="L27" s="217"/>
    </row>
    <row r="28" spans="1:12" ht="8.4499999999999993" customHeight="1"/>
    <row r="29" spans="1:12" ht="20.45" customHeight="1">
      <c r="F29" s="218" t="s">
        <v>20</v>
      </c>
      <c r="G29" s="218"/>
      <c r="H29" s="218"/>
      <c r="I29" s="218"/>
      <c r="J29" s="218"/>
      <c r="K29" s="218"/>
    </row>
    <row r="30" spans="1:12" ht="20.45" customHeight="1">
      <c r="F30" s="207"/>
      <c r="G30" s="207"/>
      <c r="H30" s="207"/>
      <c r="I30" s="207"/>
    </row>
    <row r="31" spans="1:12" ht="20.45" customHeight="1">
      <c r="F31" s="207"/>
      <c r="G31" s="207"/>
      <c r="H31" s="207"/>
      <c r="I31" s="207"/>
    </row>
    <row r="32" spans="1:12" ht="20.45" customHeight="1">
      <c r="F32" s="207"/>
      <c r="G32" s="207"/>
      <c r="H32" s="207"/>
      <c r="I32" s="207"/>
    </row>
    <row r="33" spans="6:11" ht="20.45" customHeight="1">
      <c r="F33" s="219" t="s">
        <v>11</v>
      </c>
      <c r="G33" s="219"/>
      <c r="H33" s="219"/>
      <c r="I33" s="219"/>
      <c r="J33" s="219"/>
      <c r="K33" s="219"/>
    </row>
    <row r="34" spans="6:11" ht="20.45" customHeight="1"/>
  </sheetData>
  <sheetProtection formatCells="0" formatColumns="0" formatRows="0" insertColumns="0" insertRows="0" insertHyperlinks="0" deleteColumns="0" deleteRows="0" sort="0" autoFilter="0" pivotTables="0"/>
  <mergeCells count="17">
    <mergeCell ref="A9:L9"/>
    <mergeCell ref="A10:L10"/>
    <mergeCell ref="B12:K12"/>
    <mergeCell ref="A3:L3"/>
    <mergeCell ref="A4:L4"/>
    <mergeCell ref="A6:L6"/>
    <mergeCell ref="A7:L7"/>
    <mergeCell ref="A8:L8"/>
    <mergeCell ref="C27:L27"/>
    <mergeCell ref="F29:K29"/>
    <mergeCell ref="F33:K33"/>
    <mergeCell ref="B13:K13"/>
    <mergeCell ref="F15:K15"/>
    <mergeCell ref="F19:K19"/>
    <mergeCell ref="A24:L24"/>
    <mergeCell ref="C25:L25"/>
    <mergeCell ref="C26:L26"/>
  </mergeCells>
  <pageMargins left="0.39166666666666999" right="9.1666666666666993E-2" top="0.75" bottom="0.1"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O933"/>
  <sheetViews>
    <sheetView tabSelected="1" view="pageBreakPreview" topLeftCell="A567" workbookViewId="0">
      <selection activeCell="G580" sqref="G580"/>
    </sheetView>
  </sheetViews>
  <sheetFormatPr defaultColWidth="9.140625" defaultRowHeight="21"/>
  <cols>
    <col min="1" max="1" width="4.28515625" style="197" customWidth="1"/>
    <col min="2" max="2" width="44.140625" style="198" customWidth="1"/>
    <col min="3" max="3" width="23.85546875" style="198" customWidth="1"/>
    <col min="4" max="4" width="4.28515625" style="199" customWidth="1"/>
    <col min="5" max="5" width="17.7109375" style="200" hidden="1" customWidth="1"/>
    <col min="6" max="6" width="9.42578125" style="154" customWidth="1"/>
    <col min="7" max="7" width="65.42578125" style="155" customWidth="1"/>
    <col min="8" max="8" width="6.140625" style="8" customWidth="1"/>
    <col min="9" max="9" width="9.140625" style="9"/>
  </cols>
  <sheetData>
    <row r="1" spans="1:11" s="2" customFormat="1" ht="45.75" customHeight="1">
      <c r="A1" s="240" t="s">
        <v>21</v>
      </c>
      <c r="B1" s="240"/>
      <c r="C1" s="240"/>
      <c r="D1" s="240"/>
      <c r="E1" s="241"/>
      <c r="F1" s="240"/>
      <c r="G1" s="240"/>
      <c r="H1" s="1"/>
    </row>
    <row r="2" spans="1:11">
      <c r="A2" s="3"/>
      <c r="B2" s="3"/>
      <c r="C2" s="3"/>
      <c r="D2" s="4"/>
      <c r="E2" s="5"/>
      <c r="F2" s="6"/>
      <c r="G2" s="7"/>
    </row>
    <row r="3" spans="1:11">
      <c r="A3" s="242" t="s">
        <v>22</v>
      </c>
      <c r="B3" s="242"/>
      <c r="C3" s="242"/>
      <c r="D3" s="242"/>
      <c r="E3" s="10" t="s">
        <v>23</v>
      </c>
      <c r="F3" s="10" t="s">
        <v>24</v>
      </c>
      <c r="G3" s="11" t="s">
        <v>25</v>
      </c>
      <c r="H3" s="12" t="s">
        <v>26</v>
      </c>
    </row>
    <row r="4" spans="1:11">
      <c r="A4" s="13"/>
      <c r="B4" s="13"/>
      <c r="C4" s="13"/>
      <c r="D4" s="13"/>
      <c r="E4" s="14"/>
      <c r="F4" s="14"/>
      <c r="G4" s="15"/>
    </row>
    <row r="5" spans="1:11">
      <c r="A5" s="243" t="s">
        <v>27</v>
      </c>
      <c r="B5" s="243"/>
      <c r="C5" s="243"/>
      <c r="D5" s="243"/>
      <c r="E5" s="14"/>
      <c r="F5" s="14"/>
      <c r="G5" s="15"/>
    </row>
    <row r="6" spans="1:11">
      <c r="A6" s="16" t="s">
        <v>14</v>
      </c>
      <c r="B6" s="17" t="s">
        <v>15</v>
      </c>
      <c r="C6" s="17" t="s">
        <v>28</v>
      </c>
      <c r="D6" s="18">
        <v>1</v>
      </c>
      <c r="E6" s="19" t="str">
        <f>G6</f>
        <v>FITRI ERNA DEWI</v>
      </c>
      <c r="F6" s="19"/>
      <c r="G6" s="152" t="s">
        <v>1561</v>
      </c>
    </row>
    <row r="7" spans="1:11">
      <c r="A7" s="16" t="s">
        <v>16</v>
      </c>
      <c r="B7" s="17" t="s">
        <v>17</v>
      </c>
      <c r="C7" s="17" t="s">
        <v>29</v>
      </c>
      <c r="D7" s="18">
        <f>D6+1</f>
        <v>2</v>
      </c>
      <c r="E7" s="21" t="str">
        <f>G7</f>
        <v>08 JUNI 2020</v>
      </c>
      <c r="F7" s="19"/>
      <c r="G7" s="22" t="s">
        <v>1562</v>
      </c>
    </row>
    <row r="8" spans="1:11">
      <c r="A8" s="16" t="s">
        <v>18</v>
      </c>
      <c r="B8" s="17" t="s">
        <v>19</v>
      </c>
      <c r="C8" s="17" t="s">
        <v>30</v>
      </c>
      <c r="D8" s="18">
        <f>D7+1</f>
        <v>3</v>
      </c>
      <c r="E8" s="19" t="str">
        <f>G8</f>
        <v>089652092751</v>
      </c>
      <c r="F8" s="19"/>
      <c r="G8" s="204" t="s">
        <v>1563</v>
      </c>
    </row>
    <row r="9" spans="1:11">
      <c r="A9" s="16"/>
      <c r="B9" s="17" t="s">
        <v>31</v>
      </c>
      <c r="C9" s="17" t="s">
        <v>32</v>
      </c>
      <c r="D9" s="18"/>
      <c r="E9" s="203"/>
      <c r="F9" s="19"/>
      <c r="G9" s="204" t="s">
        <v>1564</v>
      </c>
      <c r="H9" s="201"/>
      <c r="I9" s="202"/>
    </row>
    <row r="10" spans="1:11">
      <c r="A10" s="16"/>
      <c r="B10" s="17" t="s">
        <v>33</v>
      </c>
      <c r="C10" s="17" t="s">
        <v>34</v>
      </c>
      <c r="D10" s="18"/>
      <c r="E10" s="203"/>
      <c r="F10" s="19"/>
      <c r="G10" s="204" t="s">
        <v>1252</v>
      </c>
      <c r="H10" s="201"/>
      <c r="I10" s="202"/>
    </row>
    <row r="11" spans="1:11">
      <c r="A11" s="244" t="s">
        <v>35</v>
      </c>
      <c r="B11" s="245"/>
      <c r="C11" s="246"/>
      <c r="D11" s="24"/>
      <c r="E11" s="19"/>
      <c r="F11" s="25"/>
      <c r="G11" s="23"/>
    </row>
    <row r="12" spans="1:11">
      <c r="A12" s="26">
        <v>101</v>
      </c>
      <c r="B12" s="27" t="s">
        <v>36</v>
      </c>
      <c r="C12" s="27" t="s">
        <v>37</v>
      </c>
      <c r="D12" s="28">
        <f>D8+1</f>
        <v>4</v>
      </c>
      <c r="E12" s="29" t="str">
        <f t="shared" ref="E12:E43" si="0">G12</f>
        <v>TRI MARDIONO</v>
      </c>
      <c r="F12" s="29"/>
      <c r="G12" s="30" t="s">
        <v>38</v>
      </c>
      <c r="H12" s="31"/>
      <c r="I12" s="32"/>
      <c r="J12" s="32"/>
      <c r="K12" s="32"/>
    </row>
    <row r="13" spans="1:11">
      <c r="A13" s="26">
        <f>A12+1</f>
        <v>102</v>
      </c>
      <c r="B13" s="27" t="s">
        <v>39</v>
      </c>
      <c r="C13" s="27" t="s">
        <v>40</v>
      </c>
      <c r="D13" s="28">
        <f t="shared" ref="D13:D44" si="1">D12+1</f>
        <v>5</v>
      </c>
      <c r="E13" s="29" t="str">
        <f t="shared" si="0"/>
        <v>SEKRETARIS DESA</v>
      </c>
      <c r="F13" s="29"/>
      <c r="G13" s="30" t="s">
        <v>41</v>
      </c>
      <c r="H13" s="31"/>
      <c r="I13" s="32"/>
      <c r="J13" s="32"/>
      <c r="K13" s="32"/>
    </row>
    <row r="14" spans="1:11">
      <c r="A14" s="33">
        <f>A13+1</f>
        <v>103</v>
      </c>
      <c r="B14" s="34" t="s">
        <v>42</v>
      </c>
      <c r="C14" s="34" t="s">
        <v>43</v>
      </c>
      <c r="D14" s="28">
        <f t="shared" si="1"/>
        <v>6</v>
      </c>
      <c r="E14" s="19" t="str">
        <f t="shared" si="0"/>
        <v>081227180308</v>
      </c>
      <c r="F14" s="19"/>
      <c r="G14" s="35" t="s">
        <v>44</v>
      </c>
      <c r="H14" s="36"/>
      <c r="I14" s="37"/>
      <c r="J14" s="37"/>
      <c r="K14" s="37"/>
    </row>
    <row r="15" spans="1:11">
      <c r="A15" s="33">
        <f>A14+1</f>
        <v>104</v>
      </c>
      <c r="B15" s="34" t="s">
        <v>45</v>
      </c>
      <c r="C15" s="34" t="s">
        <v>46</v>
      </c>
      <c r="D15" s="28">
        <f t="shared" si="1"/>
        <v>7</v>
      </c>
      <c r="E15" s="21" t="str">
        <f t="shared" si="0"/>
        <v>1987-09-16</v>
      </c>
      <c r="F15" s="19"/>
      <c r="G15" s="22" t="s">
        <v>47</v>
      </c>
    </row>
    <row r="16" spans="1:11">
      <c r="A16" s="33">
        <f>A15+1</f>
        <v>105</v>
      </c>
      <c r="B16" s="34" t="s">
        <v>48</v>
      </c>
      <c r="C16" s="34" t="s">
        <v>49</v>
      </c>
      <c r="D16" s="28">
        <f t="shared" si="1"/>
        <v>8</v>
      </c>
      <c r="E16" s="19">
        <f t="shared" si="0"/>
        <v>1</v>
      </c>
      <c r="F16" s="19"/>
      <c r="G16" s="20">
        <v>1</v>
      </c>
    </row>
    <row r="17" spans="1:15">
      <c r="A17" s="247">
        <f>A16+1</f>
        <v>106</v>
      </c>
      <c r="B17" s="34" t="s">
        <v>50</v>
      </c>
      <c r="C17" s="34" t="s">
        <v>51</v>
      </c>
      <c r="D17" s="28">
        <f t="shared" si="1"/>
        <v>9</v>
      </c>
      <c r="E17" s="19">
        <f t="shared" si="0"/>
        <v>33</v>
      </c>
      <c r="F17" s="19"/>
      <c r="G17" s="20">
        <v>33</v>
      </c>
    </row>
    <row r="18" spans="1:15">
      <c r="A18" s="248"/>
      <c r="B18" s="34" t="s">
        <v>52</v>
      </c>
      <c r="C18" s="34" t="s">
        <v>53</v>
      </c>
      <c r="D18" s="28">
        <f t="shared" si="1"/>
        <v>10</v>
      </c>
      <c r="E18" s="19" t="str">
        <f t="shared" si="0"/>
        <v>JAWA TENGAH</v>
      </c>
      <c r="F18" s="19"/>
      <c r="G18" s="7" t="s">
        <v>54</v>
      </c>
      <c r="H18" s="36"/>
    </row>
    <row r="19" spans="1:15">
      <c r="A19" s="247">
        <f>A17+1</f>
        <v>107</v>
      </c>
      <c r="B19" s="34" t="s">
        <v>55</v>
      </c>
      <c r="C19" s="34" t="s">
        <v>56</v>
      </c>
      <c r="D19" s="28">
        <f t="shared" si="1"/>
        <v>11</v>
      </c>
      <c r="E19" s="19">
        <f t="shared" si="0"/>
        <v>3317</v>
      </c>
      <c r="F19" s="19"/>
      <c r="G19" s="20">
        <v>3317</v>
      </c>
    </row>
    <row r="20" spans="1:15">
      <c r="A20" s="248"/>
      <c r="B20" s="34" t="s">
        <v>57</v>
      </c>
      <c r="C20" s="34" t="s">
        <v>58</v>
      </c>
      <c r="D20" s="28">
        <f t="shared" si="1"/>
        <v>12</v>
      </c>
      <c r="E20" s="19" t="str">
        <f t="shared" si="0"/>
        <v>KABUPATEN REMBANG</v>
      </c>
      <c r="F20" s="19"/>
      <c r="G20" s="20" t="s">
        <v>59</v>
      </c>
    </row>
    <row r="21" spans="1:15">
      <c r="A21" s="247">
        <f>A19+1</f>
        <v>108</v>
      </c>
      <c r="B21" s="34" t="s">
        <v>60</v>
      </c>
      <c r="C21" s="34" t="s">
        <v>61</v>
      </c>
      <c r="D21" s="28">
        <f t="shared" si="1"/>
        <v>13</v>
      </c>
      <c r="E21" s="19">
        <f t="shared" si="0"/>
        <v>331711</v>
      </c>
      <c r="F21" s="19"/>
      <c r="G21" s="20">
        <v>331711</v>
      </c>
      <c r="O21" s="37"/>
    </row>
    <row r="22" spans="1:15">
      <c r="A22" s="248"/>
      <c r="B22" s="27" t="s">
        <v>62</v>
      </c>
      <c r="C22" s="34" t="s">
        <v>63</v>
      </c>
      <c r="D22" s="28">
        <f t="shared" si="1"/>
        <v>14</v>
      </c>
      <c r="E22" s="19" t="str">
        <f t="shared" si="0"/>
        <v>PANCUR</v>
      </c>
      <c r="F22" s="19"/>
      <c r="G22" s="20" t="s">
        <v>64</v>
      </c>
      <c r="H22" s="36"/>
      <c r="I22" s="37"/>
      <c r="J22" s="37"/>
      <c r="K22" s="37"/>
      <c r="L22" s="37"/>
    </row>
    <row r="23" spans="1:15">
      <c r="A23" s="247">
        <f>A21+1</f>
        <v>109</v>
      </c>
      <c r="B23" s="27" t="s">
        <v>65</v>
      </c>
      <c r="C23" s="34" t="s">
        <v>66</v>
      </c>
      <c r="D23" s="28">
        <f t="shared" si="1"/>
        <v>15</v>
      </c>
      <c r="E23" s="19">
        <f t="shared" si="0"/>
        <v>3317112012</v>
      </c>
      <c r="F23" s="19"/>
      <c r="G23" s="20">
        <v>3317112012</v>
      </c>
      <c r="H23" s="36"/>
      <c r="I23" s="37"/>
      <c r="J23" s="37"/>
      <c r="K23" s="37"/>
      <c r="L23" s="37"/>
    </row>
    <row r="24" spans="1:15">
      <c r="A24" s="248"/>
      <c r="B24" s="27" t="s">
        <v>67</v>
      </c>
      <c r="C24" s="34" t="s">
        <v>68</v>
      </c>
      <c r="D24" s="28">
        <f t="shared" si="1"/>
        <v>16</v>
      </c>
      <c r="E24" s="19" t="str">
        <f t="shared" si="0"/>
        <v>PUNGGURHARJO</v>
      </c>
      <c r="F24" s="19"/>
      <c r="G24" s="20" t="s">
        <v>69</v>
      </c>
      <c r="H24" s="36"/>
      <c r="I24" s="37"/>
      <c r="J24" s="37"/>
      <c r="K24" s="37"/>
      <c r="L24" s="37"/>
    </row>
    <row r="25" spans="1:15">
      <c r="A25" s="247">
        <f>A23+1</f>
        <v>110</v>
      </c>
      <c r="B25" s="38" t="s">
        <v>70</v>
      </c>
      <c r="C25" s="34" t="s">
        <v>71</v>
      </c>
      <c r="D25" s="28">
        <f t="shared" si="1"/>
        <v>17</v>
      </c>
      <c r="E25" s="39" t="str">
        <f t="shared" si="0"/>
        <v xml:space="preserve"> 56'43'30,504"</v>
      </c>
      <c r="F25" s="19" t="s">
        <v>72</v>
      </c>
      <c r="G25" s="40" t="s">
        <v>73</v>
      </c>
      <c r="H25" s="36"/>
      <c r="I25" s="37"/>
      <c r="J25" s="37"/>
      <c r="K25" s="37"/>
      <c r="L25" s="37"/>
    </row>
    <row r="26" spans="1:15">
      <c r="A26" s="248"/>
      <c r="B26" s="41"/>
      <c r="C26" s="34" t="s">
        <v>74</v>
      </c>
      <c r="D26" s="28">
        <f t="shared" si="1"/>
        <v>18</v>
      </c>
      <c r="E26" s="39" t="str">
        <f t="shared" si="0"/>
        <v>11128'32.6496"</v>
      </c>
      <c r="F26" s="19" t="s">
        <v>75</v>
      </c>
      <c r="G26" s="40" t="s">
        <v>76</v>
      </c>
      <c r="H26" s="36"/>
      <c r="I26" s="37"/>
      <c r="J26" s="37"/>
      <c r="K26" s="37"/>
      <c r="L26" s="37"/>
    </row>
    <row r="27" spans="1:15" ht="31.5">
      <c r="A27" s="247">
        <f>A25+1</f>
        <v>111</v>
      </c>
      <c r="B27" s="27" t="s">
        <v>77</v>
      </c>
      <c r="C27" s="34" t="s">
        <v>78</v>
      </c>
      <c r="D27" s="28">
        <f t="shared" si="1"/>
        <v>19</v>
      </c>
      <c r="E27" s="19" t="str">
        <f t="shared" si="0"/>
        <v>Desa Punggurharjo Rt:01 Rw:01 Kec. Pancur Kab. Rembang</v>
      </c>
      <c r="F27" s="19"/>
      <c r="G27" s="152" t="s">
        <v>1565</v>
      </c>
      <c r="H27" s="36"/>
      <c r="I27" s="37"/>
      <c r="J27" s="37"/>
      <c r="K27" s="37"/>
      <c r="L27" s="37"/>
    </row>
    <row r="28" spans="1:15">
      <c r="A28" s="252"/>
      <c r="B28" s="27" t="s">
        <v>79</v>
      </c>
      <c r="C28" s="34" t="s">
        <v>80</v>
      </c>
      <c r="D28" s="28">
        <f t="shared" si="1"/>
        <v>20</v>
      </c>
      <c r="E28" s="19">
        <f t="shared" si="0"/>
        <v>1</v>
      </c>
      <c r="F28" s="19"/>
      <c r="G28" s="20">
        <v>1</v>
      </c>
      <c r="H28" s="36"/>
      <c r="I28" s="37"/>
      <c r="J28" s="37"/>
      <c r="K28" s="37"/>
      <c r="L28" s="37"/>
    </row>
    <row r="29" spans="1:15">
      <c r="A29" s="248"/>
      <c r="B29" s="27" t="s">
        <v>81</v>
      </c>
      <c r="C29" s="34" t="s">
        <v>82</v>
      </c>
      <c r="D29" s="28">
        <f t="shared" si="1"/>
        <v>21</v>
      </c>
      <c r="E29" s="19">
        <f t="shared" si="0"/>
        <v>1</v>
      </c>
      <c r="F29" s="19"/>
      <c r="G29" s="20">
        <v>1</v>
      </c>
      <c r="H29" s="36"/>
      <c r="I29" s="37"/>
      <c r="J29" s="37"/>
      <c r="K29" s="37"/>
      <c r="L29" s="37"/>
    </row>
    <row r="30" spans="1:15">
      <c r="A30" s="247">
        <f>A27+1</f>
        <v>112</v>
      </c>
      <c r="B30" s="27" t="s">
        <v>83</v>
      </c>
      <c r="C30" s="34" t="s">
        <v>84</v>
      </c>
      <c r="D30" s="28">
        <f t="shared" si="1"/>
        <v>22</v>
      </c>
      <c r="E30" s="19" t="str">
        <f t="shared" si="0"/>
        <v>JASMANI</v>
      </c>
      <c r="F30" s="19"/>
      <c r="G30" s="20" t="s">
        <v>85</v>
      </c>
      <c r="H30" s="36"/>
      <c r="I30" s="37"/>
      <c r="J30" s="37"/>
      <c r="K30" s="37"/>
      <c r="L30" s="37"/>
    </row>
    <row r="31" spans="1:15">
      <c r="A31" s="248"/>
      <c r="B31" s="27" t="s">
        <v>86</v>
      </c>
      <c r="C31" s="34" t="s">
        <v>87</v>
      </c>
      <c r="D31" s="28">
        <f t="shared" si="1"/>
        <v>23</v>
      </c>
      <c r="E31" s="19">
        <f t="shared" si="0"/>
        <v>1</v>
      </c>
      <c r="F31" s="19"/>
      <c r="G31" s="20">
        <v>1</v>
      </c>
      <c r="H31" s="36"/>
      <c r="I31" s="37"/>
      <c r="J31" s="37"/>
      <c r="K31" s="37"/>
      <c r="L31" s="37"/>
    </row>
    <row r="32" spans="1:15">
      <c r="A32" s="26">
        <f>A30+1</f>
        <v>113</v>
      </c>
      <c r="B32" s="27" t="s">
        <v>88</v>
      </c>
      <c r="C32" s="34" t="s">
        <v>89</v>
      </c>
      <c r="D32" s="28">
        <f t="shared" si="1"/>
        <v>24</v>
      </c>
      <c r="E32" s="19" t="str">
        <f t="shared" si="0"/>
        <v>085225762637</v>
      </c>
      <c r="F32" s="19"/>
      <c r="G32" s="23" t="s">
        <v>90</v>
      </c>
      <c r="H32" s="36"/>
      <c r="I32" s="37"/>
      <c r="J32" s="37"/>
      <c r="K32" s="37"/>
      <c r="L32" s="37"/>
    </row>
    <row r="33" spans="1:12">
      <c r="A33" s="26">
        <f t="shared" ref="A33:A43" si="2">A32+1</f>
        <v>114</v>
      </c>
      <c r="B33" s="27" t="s">
        <v>91</v>
      </c>
      <c r="C33" s="34" t="s">
        <v>92</v>
      </c>
      <c r="D33" s="28">
        <f t="shared" si="1"/>
        <v>25</v>
      </c>
      <c r="E33" s="19">
        <f t="shared" si="0"/>
        <v>0</v>
      </c>
      <c r="F33" s="19"/>
      <c r="G33" s="20">
        <v>0</v>
      </c>
      <c r="H33" s="31"/>
      <c r="I33" s="42"/>
      <c r="J33" s="42"/>
      <c r="K33" s="42"/>
    </row>
    <row r="34" spans="1:12">
      <c r="A34" s="26">
        <f t="shared" si="2"/>
        <v>115</v>
      </c>
      <c r="B34" s="27" t="s">
        <v>93</v>
      </c>
      <c r="C34" s="34" t="s">
        <v>94</v>
      </c>
      <c r="D34" s="28">
        <f t="shared" si="1"/>
        <v>26</v>
      </c>
      <c r="E34" s="19" t="str">
        <f t="shared" si="0"/>
        <v>despunggurharjo@gmail.com</v>
      </c>
      <c r="F34" s="19"/>
      <c r="G34" s="20" t="s">
        <v>95</v>
      </c>
      <c r="H34" s="36"/>
      <c r="I34" s="37"/>
      <c r="J34" s="37"/>
      <c r="K34" s="37"/>
      <c r="L34" s="37"/>
    </row>
    <row r="35" spans="1:12">
      <c r="A35" s="26">
        <f t="shared" si="2"/>
        <v>116</v>
      </c>
      <c r="B35" s="27" t="s">
        <v>96</v>
      </c>
      <c r="C35" s="34" t="s">
        <v>97</v>
      </c>
      <c r="D35" s="28">
        <f t="shared" si="1"/>
        <v>27</v>
      </c>
      <c r="E35" s="19">
        <f t="shared" si="0"/>
        <v>0</v>
      </c>
      <c r="F35" s="19"/>
      <c r="G35" s="20">
        <v>0</v>
      </c>
      <c r="H35" s="36"/>
      <c r="I35" s="37"/>
      <c r="J35" s="37"/>
      <c r="K35" s="37"/>
      <c r="L35" s="37"/>
    </row>
    <row r="36" spans="1:12">
      <c r="A36" s="26">
        <f t="shared" si="2"/>
        <v>117</v>
      </c>
      <c r="B36" s="27" t="s">
        <v>98</v>
      </c>
      <c r="C36" s="34" t="s">
        <v>99</v>
      </c>
      <c r="D36" s="28">
        <f t="shared" si="1"/>
        <v>28</v>
      </c>
      <c r="E36" s="19">
        <f t="shared" si="0"/>
        <v>0</v>
      </c>
      <c r="F36" s="19"/>
      <c r="G36" s="20">
        <v>0</v>
      </c>
      <c r="H36" s="36"/>
      <c r="I36" s="37"/>
      <c r="J36" s="37"/>
      <c r="K36" s="37"/>
      <c r="L36" s="37"/>
    </row>
    <row r="37" spans="1:12">
      <c r="A37" s="26">
        <f t="shared" si="2"/>
        <v>118</v>
      </c>
      <c r="B37" s="27" t="s">
        <v>100</v>
      </c>
      <c r="C37" s="34" t="s">
        <v>101</v>
      </c>
      <c r="D37" s="28">
        <f t="shared" si="1"/>
        <v>29</v>
      </c>
      <c r="E37" s="19">
        <f t="shared" si="0"/>
        <v>0</v>
      </c>
      <c r="F37" s="19"/>
      <c r="G37" s="20">
        <v>0</v>
      </c>
      <c r="H37" s="36"/>
      <c r="I37" s="37"/>
      <c r="J37" s="37"/>
      <c r="K37" s="37"/>
      <c r="L37" s="37"/>
    </row>
    <row r="38" spans="1:12">
      <c r="A38" s="26">
        <f t="shared" si="2"/>
        <v>119</v>
      </c>
      <c r="B38" s="27" t="s">
        <v>102</v>
      </c>
      <c r="C38" s="34" t="s">
        <v>103</v>
      </c>
      <c r="D38" s="28">
        <f t="shared" si="1"/>
        <v>30</v>
      </c>
      <c r="E38" s="19">
        <f t="shared" si="0"/>
        <v>0</v>
      </c>
      <c r="F38" s="19"/>
      <c r="G38" s="20">
        <v>0</v>
      </c>
      <c r="H38" s="36"/>
      <c r="I38" s="37"/>
      <c r="J38" s="37"/>
      <c r="K38" s="37"/>
      <c r="L38" s="37"/>
    </row>
    <row r="39" spans="1:12">
      <c r="A39" s="26">
        <f t="shared" si="2"/>
        <v>120</v>
      </c>
      <c r="B39" s="27" t="s">
        <v>104</v>
      </c>
      <c r="C39" s="34" t="s">
        <v>105</v>
      </c>
      <c r="D39" s="28">
        <f t="shared" si="1"/>
        <v>31</v>
      </c>
      <c r="E39" s="19">
        <f t="shared" si="0"/>
        <v>5</v>
      </c>
      <c r="F39" s="19"/>
      <c r="G39" s="20">
        <v>5</v>
      </c>
      <c r="H39" s="36"/>
      <c r="I39" s="37"/>
      <c r="J39" s="37"/>
      <c r="K39" s="37"/>
      <c r="L39" s="37"/>
    </row>
    <row r="40" spans="1:12">
      <c r="A40" s="26">
        <f t="shared" si="2"/>
        <v>121</v>
      </c>
      <c r="B40" s="27" t="s">
        <v>106</v>
      </c>
      <c r="C40" s="34" t="s">
        <v>107</v>
      </c>
      <c r="D40" s="28">
        <f t="shared" si="1"/>
        <v>32</v>
      </c>
      <c r="E40" s="19" t="str">
        <f t="shared" si="0"/>
        <v>11 Tahun 4 Bulan</v>
      </c>
      <c r="F40" s="19" t="s">
        <v>108</v>
      </c>
      <c r="G40" s="20" t="s">
        <v>109</v>
      </c>
      <c r="H40" s="36"/>
      <c r="I40" s="37"/>
      <c r="J40" s="37"/>
      <c r="K40" s="37"/>
      <c r="L40" s="37"/>
    </row>
    <row r="41" spans="1:12">
      <c r="A41" s="26">
        <f t="shared" si="2"/>
        <v>122</v>
      </c>
      <c r="B41" s="27" t="s">
        <v>110</v>
      </c>
      <c r="C41" s="34" t="s">
        <v>111</v>
      </c>
      <c r="D41" s="28">
        <f t="shared" si="1"/>
        <v>33</v>
      </c>
      <c r="E41" s="19">
        <f t="shared" si="0"/>
        <v>5</v>
      </c>
      <c r="F41" s="19"/>
      <c r="G41" s="20">
        <v>5</v>
      </c>
      <c r="H41" s="36"/>
      <c r="I41" s="37"/>
      <c r="J41" s="37"/>
      <c r="K41" s="37"/>
      <c r="L41" s="37"/>
    </row>
    <row r="42" spans="1:12">
      <c r="A42" s="33">
        <f t="shared" si="2"/>
        <v>123</v>
      </c>
      <c r="B42" s="34" t="s">
        <v>112</v>
      </c>
      <c r="C42" s="34" t="s">
        <v>113</v>
      </c>
      <c r="D42" s="28">
        <f t="shared" si="1"/>
        <v>34</v>
      </c>
      <c r="E42" s="19" t="str">
        <f t="shared" si="0"/>
        <v>1 Tahun 4 Bulan</v>
      </c>
      <c r="F42" s="19" t="s">
        <v>108</v>
      </c>
      <c r="G42" s="20" t="s">
        <v>114</v>
      </c>
    </row>
    <row r="43" spans="1:12">
      <c r="A43" s="247">
        <f t="shared" si="2"/>
        <v>124</v>
      </c>
      <c r="B43" s="43" t="s">
        <v>115</v>
      </c>
      <c r="C43" s="34" t="s">
        <v>116</v>
      </c>
      <c r="D43" s="28">
        <f t="shared" si="1"/>
        <v>35</v>
      </c>
      <c r="E43" s="19">
        <f t="shared" si="0"/>
        <v>1</v>
      </c>
      <c r="F43" s="19" t="s">
        <v>117</v>
      </c>
      <c r="G43" s="20">
        <v>1</v>
      </c>
    </row>
    <row r="44" spans="1:12">
      <c r="A44" s="252"/>
      <c r="B44" s="41"/>
      <c r="C44" s="27" t="s">
        <v>118</v>
      </c>
      <c r="D44" s="28">
        <f t="shared" si="1"/>
        <v>36</v>
      </c>
      <c r="E44" s="29">
        <f t="shared" ref="E44:E70" si="3">G44</f>
        <v>0</v>
      </c>
      <c r="F44" s="29" t="s">
        <v>117</v>
      </c>
      <c r="G44" s="30">
        <v>0</v>
      </c>
    </row>
    <row r="45" spans="1:12">
      <c r="A45" s="252"/>
      <c r="B45" s="38" t="s">
        <v>119</v>
      </c>
      <c r="C45" s="27" t="s">
        <v>120</v>
      </c>
      <c r="D45" s="28">
        <f t="shared" ref="D45:D70" si="4">D44+1</f>
        <v>37</v>
      </c>
      <c r="E45" s="29">
        <f t="shared" si="3"/>
        <v>0</v>
      </c>
      <c r="F45" s="29" t="s">
        <v>117</v>
      </c>
      <c r="G45" s="30">
        <v>0</v>
      </c>
    </row>
    <row r="46" spans="1:12">
      <c r="A46" s="252"/>
      <c r="B46" s="44"/>
      <c r="C46" s="34" t="s">
        <v>121</v>
      </c>
      <c r="D46" s="28">
        <f t="shared" si="4"/>
        <v>38</v>
      </c>
      <c r="E46" s="19">
        <f t="shared" si="3"/>
        <v>1</v>
      </c>
      <c r="F46" s="19" t="s">
        <v>117</v>
      </c>
      <c r="G46" s="7">
        <v>1</v>
      </c>
    </row>
    <row r="47" spans="1:12">
      <c r="A47" s="252"/>
      <c r="B47" s="43" t="s">
        <v>122</v>
      </c>
      <c r="C47" s="34" t="s">
        <v>123</v>
      </c>
      <c r="D47" s="28">
        <f t="shared" si="4"/>
        <v>39</v>
      </c>
      <c r="E47" s="19">
        <f t="shared" si="3"/>
        <v>0</v>
      </c>
      <c r="F47" s="19" t="s">
        <v>117</v>
      </c>
      <c r="G47" s="7">
        <v>0</v>
      </c>
    </row>
    <row r="48" spans="1:12">
      <c r="A48" s="252"/>
      <c r="B48" s="44"/>
      <c r="C48" s="34" t="s">
        <v>124</v>
      </c>
      <c r="D48" s="28">
        <f t="shared" si="4"/>
        <v>40</v>
      </c>
      <c r="E48" s="19">
        <f t="shared" si="3"/>
        <v>1</v>
      </c>
      <c r="F48" s="19" t="s">
        <v>117</v>
      </c>
      <c r="G48" s="20">
        <v>1</v>
      </c>
    </row>
    <row r="49" spans="1:9">
      <c r="A49" s="252"/>
      <c r="B49" s="43" t="s">
        <v>125</v>
      </c>
      <c r="C49" s="34" t="s">
        <v>126</v>
      </c>
      <c r="D49" s="28">
        <f t="shared" si="4"/>
        <v>41</v>
      </c>
      <c r="E49" s="19">
        <f t="shared" si="3"/>
        <v>0</v>
      </c>
      <c r="F49" s="19" t="s">
        <v>117</v>
      </c>
      <c r="G49" s="20">
        <v>0</v>
      </c>
    </row>
    <row r="50" spans="1:9">
      <c r="A50" s="252"/>
      <c r="B50" s="41"/>
      <c r="C50" s="27" t="s">
        <v>127</v>
      </c>
      <c r="D50" s="28">
        <f t="shared" si="4"/>
        <v>42</v>
      </c>
      <c r="E50" s="29">
        <f t="shared" si="3"/>
        <v>0</v>
      </c>
      <c r="F50" s="29" t="s">
        <v>117</v>
      </c>
      <c r="G50" s="30">
        <v>0</v>
      </c>
      <c r="H50" s="31"/>
      <c r="I50" s="32"/>
    </row>
    <row r="51" spans="1:9">
      <c r="A51" s="252"/>
      <c r="B51" s="38" t="s">
        <v>128</v>
      </c>
      <c r="C51" s="27" t="s">
        <v>129</v>
      </c>
      <c r="D51" s="28">
        <f t="shared" si="4"/>
        <v>43</v>
      </c>
      <c r="E51" s="29">
        <f t="shared" si="3"/>
        <v>1</v>
      </c>
      <c r="F51" s="29" t="s">
        <v>117</v>
      </c>
      <c r="G51" s="30">
        <v>1</v>
      </c>
      <c r="H51" s="31"/>
      <c r="I51" s="32"/>
    </row>
    <row r="52" spans="1:9">
      <c r="A52" s="252"/>
      <c r="B52" s="44"/>
      <c r="C52" s="34" t="s">
        <v>130</v>
      </c>
      <c r="D52" s="28">
        <f t="shared" si="4"/>
        <v>44</v>
      </c>
      <c r="E52" s="19">
        <f t="shared" si="3"/>
        <v>0</v>
      </c>
      <c r="F52" s="19" t="s">
        <v>117</v>
      </c>
      <c r="G52" s="20">
        <v>0</v>
      </c>
    </row>
    <row r="53" spans="1:9">
      <c r="A53" s="252"/>
      <c r="B53" s="43" t="s">
        <v>131</v>
      </c>
      <c r="C53" s="34" t="s">
        <v>132</v>
      </c>
      <c r="D53" s="28">
        <f t="shared" si="4"/>
        <v>45</v>
      </c>
      <c r="E53" s="19">
        <f t="shared" si="3"/>
        <v>0</v>
      </c>
      <c r="F53" s="19" t="s">
        <v>117</v>
      </c>
      <c r="G53" s="20">
        <v>0</v>
      </c>
    </row>
    <row r="54" spans="1:9">
      <c r="A54" s="252"/>
      <c r="B54" s="44"/>
      <c r="C54" s="34" t="s">
        <v>133</v>
      </c>
      <c r="D54" s="28">
        <f t="shared" si="4"/>
        <v>46</v>
      </c>
      <c r="E54" s="19">
        <f t="shared" si="3"/>
        <v>1</v>
      </c>
      <c r="F54" s="19" t="s">
        <v>117</v>
      </c>
      <c r="G54" s="20">
        <v>1</v>
      </c>
    </row>
    <row r="55" spans="1:9">
      <c r="A55" s="252"/>
      <c r="B55" s="43" t="s">
        <v>134</v>
      </c>
      <c r="C55" s="34" t="s">
        <v>135</v>
      </c>
      <c r="D55" s="28">
        <f t="shared" si="4"/>
        <v>47</v>
      </c>
      <c r="E55" s="19">
        <f t="shared" si="3"/>
        <v>0</v>
      </c>
      <c r="F55" s="19" t="s">
        <v>117</v>
      </c>
      <c r="G55" s="20">
        <v>0</v>
      </c>
    </row>
    <row r="56" spans="1:9">
      <c r="A56" s="252"/>
      <c r="B56" s="41"/>
      <c r="C56" s="27" t="s">
        <v>136</v>
      </c>
      <c r="D56" s="28">
        <f t="shared" si="4"/>
        <v>48</v>
      </c>
      <c r="E56" s="29">
        <f t="shared" si="3"/>
        <v>0</v>
      </c>
      <c r="F56" s="29" t="s">
        <v>117</v>
      </c>
      <c r="G56" s="30">
        <v>0</v>
      </c>
      <c r="H56" s="31"/>
      <c r="I56" s="32"/>
    </row>
    <row r="57" spans="1:9">
      <c r="A57" s="252"/>
      <c r="B57" s="38" t="s">
        <v>137</v>
      </c>
      <c r="C57" s="27" t="s">
        <v>138</v>
      </c>
      <c r="D57" s="28">
        <f t="shared" si="4"/>
        <v>49</v>
      </c>
      <c r="E57" s="29">
        <f t="shared" si="3"/>
        <v>0</v>
      </c>
      <c r="F57" s="29" t="s">
        <v>117</v>
      </c>
      <c r="G57" s="30">
        <v>0</v>
      </c>
      <c r="H57" s="31"/>
      <c r="I57" s="32"/>
    </row>
    <row r="58" spans="1:9">
      <c r="A58" s="252"/>
      <c r="B58" s="44"/>
      <c r="C58" s="34" t="s">
        <v>139</v>
      </c>
      <c r="D58" s="28">
        <f t="shared" si="4"/>
        <v>50</v>
      </c>
      <c r="E58" s="19">
        <f t="shared" si="3"/>
        <v>0</v>
      </c>
      <c r="F58" s="19" t="s">
        <v>117</v>
      </c>
      <c r="G58" s="20">
        <v>0</v>
      </c>
    </row>
    <row r="59" spans="1:9">
      <c r="A59" s="252"/>
      <c r="B59" s="43" t="s">
        <v>140</v>
      </c>
      <c r="C59" s="34" t="s">
        <v>141</v>
      </c>
      <c r="D59" s="28">
        <f t="shared" si="4"/>
        <v>51</v>
      </c>
      <c r="E59" s="19">
        <f t="shared" si="3"/>
        <v>5</v>
      </c>
      <c r="F59" s="19" t="s">
        <v>117</v>
      </c>
      <c r="G59" s="20">
        <v>5</v>
      </c>
    </row>
    <row r="60" spans="1:9">
      <c r="A60" s="252"/>
      <c r="B60" s="44"/>
      <c r="C60" s="34" t="s">
        <v>142</v>
      </c>
      <c r="D60" s="28">
        <f t="shared" si="4"/>
        <v>52</v>
      </c>
      <c r="E60" s="19">
        <f t="shared" si="3"/>
        <v>0</v>
      </c>
      <c r="F60" s="19" t="s">
        <v>117</v>
      </c>
      <c r="G60" s="20">
        <v>0</v>
      </c>
    </row>
    <row r="61" spans="1:9">
      <c r="A61" s="252"/>
      <c r="B61" s="43" t="s">
        <v>143</v>
      </c>
      <c r="C61" s="34" t="s">
        <v>144</v>
      </c>
      <c r="D61" s="28">
        <f t="shared" si="4"/>
        <v>53</v>
      </c>
      <c r="E61" s="19">
        <f t="shared" si="3"/>
        <v>9</v>
      </c>
      <c r="F61" s="19" t="s">
        <v>117</v>
      </c>
      <c r="G61" s="20">
        <v>9</v>
      </c>
    </row>
    <row r="62" spans="1:9">
      <c r="A62" s="252"/>
      <c r="B62" s="44"/>
      <c r="C62" s="34" t="s">
        <v>145</v>
      </c>
      <c r="D62" s="28">
        <f t="shared" si="4"/>
        <v>54</v>
      </c>
      <c r="E62" s="19">
        <f t="shared" si="3"/>
        <v>0</v>
      </c>
      <c r="F62" s="19" t="s">
        <v>117</v>
      </c>
      <c r="G62" s="20">
        <v>0</v>
      </c>
    </row>
    <row r="63" spans="1:9">
      <c r="A63" s="252"/>
      <c r="B63" s="43" t="s">
        <v>146</v>
      </c>
      <c r="C63" s="34" t="s">
        <v>147</v>
      </c>
      <c r="D63" s="28">
        <f t="shared" si="4"/>
        <v>55</v>
      </c>
      <c r="E63" s="19">
        <f t="shared" si="3"/>
        <v>0</v>
      </c>
      <c r="F63" s="19" t="s">
        <v>117</v>
      </c>
      <c r="G63" s="20">
        <v>0</v>
      </c>
    </row>
    <row r="64" spans="1:9">
      <c r="A64" s="252"/>
      <c r="B64" s="44"/>
      <c r="C64" s="34" t="s">
        <v>148</v>
      </c>
      <c r="D64" s="28">
        <f t="shared" si="4"/>
        <v>56</v>
      </c>
      <c r="E64" s="19">
        <f t="shared" si="3"/>
        <v>20</v>
      </c>
      <c r="F64" s="19" t="s">
        <v>117</v>
      </c>
      <c r="G64" s="20">
        <v>20</v>
      </c>
    </row>
    <row r="65" spans="1:8">
      <c r="A65" s="252"/>
      <c r="B65" s="43" t="s">
        <v>149</v>
      </c>
      <c r="C65" s="34" t="s">
        <v>150</v>
      </c>
      <c r="D65" s="28">
        <f t="shared" si="4"/>
        <v>57</v>
      </c>
      <c r="E65" s="19">
        <f t="shared" si="3"/>
        <v>1</v>
      </c>
      <c r="F65" s="19" t="s">
        <v>117</v>
      </c>
      <c r="G65" s="20">
        <v>1</v>
      </c>
    </row>
    <row r="66" spans="1:8">
      <c r="A66" s="252"/>
      <c r="B66" s="44"/>
      <c r="C66" s="34" t="s">
        <v>151</v>
      </c>
      <c r="D66" s="28">
        <f t="shared" si="4"/>
        <v>58</v>
      </c>
      <c r="E66" s="19">
        <f t="shared" si="3"/>
        <v>0</v>
      </c>
      <c r="F66" s="19" t="s">
        <v>117</v>
      </c>
      <c r="G66" s="20">
        <v>0</v>
      </c>
    </row>
    <row r="67" spans="1:8">
      <c r="A67" s="252"/>
      <c r="B67" s="43" t="s">
        <v>152</v>
      </c>
      <c r="C67" s="34" t="s">
        <v>153</v>
      </c>
      <c r="D67" s="28">
        <f t="shared" si="4"/>
        <v>59</v>
      </c>
      <c r="E67" s="19">
        <f t="shared" si="3"/>
        <v>1</v>
      </c>
      <c r="F67" s="19" t="s">
        <v>117</v>
      </c>
      <c r="G67" s="20">
        <v>1</v>
      </c>
    </row>
    <row r="68" spans="1:8">
      <c r="A68" s="252"/>
      <c r="B68" s="44"/>
      <c r="C68" s="34" t="s">
        <v>154</v>
      </c>
      <c r="D68" s="28">
        <f t="shared" si="4"/>
        <v>60</v>
      </c>
      <c r="E68" s="19">
        <f t="shared" si="3"/>
        <v>0</v>
      </c>
      <c r="F68" s="19" t="s">
        <v>117</v>
      </c>
      <c r="G68" s="20">
        <v>0</v>
      </c>
    </row>
    <row r="69" spans="1:8">
      <c r="A69" s="252"/>
      <c r="B69" s="43" t="s">
        <v>155</v>
      </c>
      <c r="C69" s="34" t="s">
        <v>156</v>
      </c>
      <c r="D69" s="28">
        <f t="shared" si="4"/>
        <v>61</v>
      </c>
      <c r="E69" s="19">
        <f t="shared" si="3"/>
        <v>3</v>
      </c>
      <c r="F69" s="19" t="s">
        <v>117</v>
      </c>
      <c r="G69" s="20">
        <v>3</v>
      </c>
    </row>
    <row r="70" spans="1:8">
      <c r="A70" s="248"/>
      <c r="B70" s="44"/>
      <c r="C70" s="34" t="s">
        <v>157</v>
      </c>
      <c r="D70" s="28">
        <f t="shared" si="4"/>
        <v>62</v>
      </c>
      <c r="E70" s="19">
        <f t="shared" si="3"/>
        <v>0</v>
      </c>
      <c r="F70" s="19" t="s">
        <v>117</v>
      </c>
      <c r="G70" s="20">
        <v>0</v>
      </c>
    </row>
    <row r="71" spans="1:8">
      <c r="A71" s="244" t="s">
        <v>158</v>
      </c>
      <c r="B71" s="245"/>
      <c r="C71" s="246"/>
      <c r="D71" s="24"/>
      <c r="E71" s="19"/>
      <c r="F71" s="19"/>
      <c r="G71" s="20"/>
    </row>
    <row r="72" spans="1:8">
      <c r="A72" s="45"/>
      <c r="B72" s="46" t="s">
        <v>159</v>
      </c>
      <c r="C72" s="47"/>
      <c r="D72" s="24"/>
      <c r="E72" s="19"/>
      <c r="F72" s="19"/>
      <c r="G72" s="20"/>
    </row>
    <row r="73" spans="1:8">
      <c r="A73" s="48"/>
      <c r="B73" s="49" t="s">
        <v>160</v>
      </c>
      <c r="C73" s="50"/>
      <c r="D73" s="24"/>
      <c r="E73" s="19"/>
      <c r="F73" s="19"/>
      <c r="G73" s="20"/>
    </row>
    <row r="74" spans="1:8">
      <c r="A74" s="33">
        <v>201</v>
      </c>
      <c r="B74" s="34" t="s">
        <v>161</v>
      </c>
      <c r="C74" s="34" t="s">
        <v>162</v>
      </c>
      <c r="D74" s="18">
        <f>D70+1</f>
        <v>63</v>
      </c>
      <c r="E74" s="19">
        <f>G74</f>
        <v>81801</v>
      </c>
      <c r="F74" s="19" t="s">
        <v>163</v>
      </c>
      <c r="G74" s="20">
        <v>81801</v>
      </c>
    </row>
    <row r="75" spans="1:8">
      <c r="A75" s="33">
        <f>1+A74</f>
        <v>202</v>
      </c>
      <c r="B75" s="34" t="s">
        <v>164</v>
      </c>
      <c r="C75" s="34" t="s">
        <v>165</v>
      </c>
      <c r="D75" s="18">
        <f>D74+1</f>
        <v>64</v>
      </c>
      <c r="E75" s="19">
        <f>G75</f>
        <v>0</v>
      </c>
      <c r="F75" s="19" t="s">
        <v>163</v>
      </c>
      <c r="G75" s="20">
        <v>0</v>
      </c>
    </row>
    <row r="76" spans="1:8">
      <c r="A76" s="45"/>
      <c r="B76" s="45" t="s">
        <v>166</v>
      </c>
      <c r="C76" s="47"/>
      <c r="D76" s="24"/>
      <c r="E76" s="19"/>
      <c r="F76" s="51"/>
      <c r="G76" s="20"/>
    </row>
    <row r="77" spans="1:8">
      <c r="A77" s="33">
        <f>1+A75</f>
        <v>203</v>
      </c>
      <c r="B77" s="34" t="s">
        <v>167</v>
      </c>
      <c r="C77" s="34" t="s">
        <v>168</v>
      </c>
      <c r="D77" s="18">
        <f>D75+1</f>
        <v>65</v>
      </c>
      <c r="E77" s="19">
        <f>G77</f>
        <v>1</v>
      </c>
      <c r="F77" s="19"/>
      <c r="G77" s="20">
        <v>1</v>
      </c>
      <c r="H77" s="8" t="s">
        <v>169</v>
      </c>
    </row>
    <row r="78" spans="1:8">
      <c r="A78" s="45"/>
      <c r="B78" s="45" t="s">
        <v>170</v>
      </c>
      <c r="C78" s="47"/>
      <c r="D78" s="24"/>
      <c r="E78" s="19"/>
      <c r="F78" s="51"/>
      <c r="G78" s="20"/>
    </row>
    <row r="79" spans="1:8">
      <c r="A79" s="52"/>
      <c r="B79" s="53" t="s">
        <v>171</v>
      </c>
      <c r="C79" s="54"/>
      <c r="D79" s="24"/>
      <c r="E79" s="19"/>
      <c r="F79" s="19"/>
      <c r="G79" s="20"/>
    </row>
    <row r="80" spans="1:8">
      <c r="A80" s="55"/>
      <c r="B80" s="56" t="s">
        <v>172</v>
      </c>
      <c r="C80" s="56" t="s">
        <v>173</v>
      </c>
      <c r="D80" s="57" t="s">
        <v>174</v>
      </c>
      <c r="E80" s="58">
        <f>G80</f>
        <v>631</v>
      </c>
      <c r="F80" s="58" t="s">
        <v>175</v>
      </c>
      <c r="G80" s="59">
        <f>SUM(G82:G83)</f>
        <v>631</v>
      </c>
    </row>
    <row r="81" spans="1:7">
      <c r="A81" s="33">
        <f>1+A77</f>
        <v>204</v>
      </c>
      <c r="B81" s="60" t="s">
        <v>172</v>
      </c>
      <c r="C81" s="60" t="s">
        <v>173</v>
      </c>
      <c r="D81" s="18">
        <f>D77+1</f>
        <v>66</v>
      </c>
      <c r="E81" s="61">
        <v>631</v>
      </c>
      <c r="F81" s="62" t="s">
        <v>175</v>
      </c>
      <c r="G81" s="63">
        <f>G80</f>
        <v>631</v>
      </c>
    </row>
    <row r="82" spans="1:7">
      <c r="A82" s="33">
        <f>1+A81</f>
        <v>205</v>
      </c>
      <c r="B82" s="34" t="s">
        <v>176</v>
      </c>
      <c r="C82" s="34" t="s">
        <v>177</v>
      </c>
      <c r="D82" s="18">
        <f>D81+1</f>
        <v>67</v>
      </c>
      <c r="E82" s="19">
        <f>G82</f>
        <v>318</v>
      </c>
      <c r="F82" s="19" t="s">
        <v>175</v>
      </c>
      <c r="G82" s="64">
        <v>318</v>
      </c>
    </row>
    <row r="83" spans="1:7">
      <c r="A83" s="33">
        <f>1+A82</f>
        <v>206</v>
      </c>
      <c r="B83" s="34" t="s">
        <v>178</v>
      </c>
      <c r="C83" s="34" t="s">
        <v>179</v>
      </c>
      <c r="D83" s="18">
        <f>D82+1</f>
        <v>68</v>
      </c>
      <c r="E83" s="19">
        <f>G83</f>
        <v>313</v>
      </c>
      <c r="F83" s="19" t="s">
        <v>175</v>
      </c>
      <c r="G83" s="64">
        <v>313</v>
      </c>
    </row>
    <row r="84" spans="1:7">
      <c r="A84" s="33">
        <f>1+A83</f>
        <v>207</v>
      </c>
      <c r="B84" s="34" t="s">
        <v>180</v>
      </c>
      <c r="C84" s="34" t="s">
        <v>181</v>
      </c>
      <c r="D84" s="18">
        <f>D83+1</f>
        <v>69</v>
      </c>
      <c r="E84" s="19">
        <f>G84</f>
        <v>10</v>
      </c>
      <c r="F84" s="19" t="s">
        <v>175</v>
      </c>
      <c r="G84" s="64">
        <v>10</v>
      </c>
    </row>
    <row r="85" spans="1:7">
      <c r="A85" s="33">
        <f>1+A84</f>
        <v>208</v>
      </c>
      <c r="B85" s="34" t="s">
        <v>182</v>
      </c>
      <c r="C85" s="34" t="s">
        <v>183</v>
      </c>
      <c r="D85" s="18">
        <f>D84+1</f>
        <v>70</v>
      </c>
      <c r="E85" s="19">
        <f>G85</f>
        <v>8</v>
      </c>
      <c r="F85" s="19" t="s">
        <v>175</v>
      </c>
      <c r="G85" s="64">
        <v>8</v>
      </c>
    </row>
    <row r="86" spans="1:7">
      <c r="A86" s="33"/>
      <c r="B86" s="65" t="s">
        <v>184</v>
      </c>
      <c r="C86" s="34"/>
      <c r="D86" s="4"/>
      <c r="E86" s="19"/>
      <c r="F86" s="19"/>
      <c r="G86" s="20"/>
    </row>
    <row r="87" spans="1:7">
      <c r="A87" s="33">
        <f>1+A85</f>
        <v>209</v>
      </c>
      <c r="B87" s="34" t="s">
        <v>185</v>
      </c>
      <c r="C87" s="34" t="s">
        <v>186</v>
      </c>
      <c r="D87" s="18">
        <f>D85+1</f>
        <v>71</v>
      </c>
      <c r="E87" s="19">
        <f>G87</f>
        <v>191</v>
      </c>
      <c r="F87" s="19" t="s">
        <v>187</v>
      </c>
      <c r="G87" s="64">
        <v>191</v>
      </c>
    </row>
    <row r="88" spans="1:7">
      <c r="A88" s="33">
        <f>1+A87</f>
        <v>210</v>
      </c>
      <c r="B88" s="34" t="s">
        <v>188</v>
      </c>
      <c r="C88" s="34" t="s">
        <v>189</v>
      </c>
      <c r="D88" s="18">
        <f>D87+1</f>
        <v>72</v>
      </c>
      <c r="E88" s="19">
        <f>G88</f>
        <v>7</v>
      </c>
      <c r="F88" s="19" t="s">
        <v>187</v>
      </c>
      <c r="G88" s="64">
        <v>7</v>
      </c>
    </row>
    <row r="89" spans="1:7">
      <c r="A89" s="33">
        <f>1+A88</f>
        <v>211</v>
      </c>
      <c r="B89" s="34" t="s">
        <v>190</v>
      </c>
      <c r="C89" s="34" t="s">
        <v>191</v>
      </c>
      <c r="D89" s="18">
        <f>D88+1</f>
        <v>73</v>
      </c>
      <c r="E89" s="19">
        <f>G89</f>
        <v>74</v>
      </c>
      <c r="F89" s="19" t="s">
        <v>187</v>
      </c>
      <c r="G89" s="64">
        <v>74</v>
      </c>
    </row>
    <row r="90" spans="1:7">
      <c r="A90" s="33"/>
      <c r="B90" s="49" t="s">
        <v>192</v>
      </c>
      <c r="C90" s="50"/>
      <c r="D90" s="4"/>
      <c r="E90" s="19"/>
      <c r="F90" s="19"/>
      <c r="G90" s="20"/>
    </row>
    <row r="91" spans="1:7">
      <c r="A91" s="247">
        <f>1+A89</f>
        <v>212</v>
      </c>
      <c r="B91" s="34" t="s">
        <v>193</v>
      </c>
      <c r="C91" s="34" t="s">
        <v>194</v>
      </c>
      <c r="D91" s="18">
        <f>D89+1</f>
        <v>74</v>
      </c>
      <c r="E91" s="19">
        <f t="shared" ref="E91:E96" si="5">G91</f>
        <v>12</v>
      </c>
      <c r="F91" s="19" t="s">
        <v>175</v>
      </c>
      <c r="G91" s="20">
        <v>12</v>
      </c>
    </row>
    <row r="92" spans="1:7">
      <c r="A92" s="252"/>
      <c r="B92" s="34" t="s">
        <v>195</v>
      </c>
      <c r="C92" s="34" t="s">
        <v>196</v>
      </c>
      <c r="D92" s="18">
        <f>D91+1</f>
        <v>75</v>
      </c>
      <c r="E92" s="19">
        <f t="shared" si="5"/>
        <v>42</v>
      </c>
      <c r="F92" s="19" t="s">
        <v>175</v>
      </c>
      <c r="G92" s="20">
        <v>42</v>
      </c>
    </row>
    <row r="93" spans="1:7">
      <c r="A93" s="252"/>
      <c r="B93" s="34" t="s">
        <v>197</v>
      </c>
      <c r="C93" s="34" t="s">
        <v>198</v>
      </c>
      <c r="D93" s="18">
        <f>D92+1</f>
        <v>76</v>
      </c>
      <c r="E93" s="19">
        <f t="shared" si="5"/>
        <v>47</v>
      </c>
      <c r="F93" s="19" t="s">
        <v>175</v>
      </c>
      <c r="G93" s="20">
        <v>47</v>
      </c>
    </row>
    <row r="94" spans="1:7">
      <c r="A94" s="252"/>
      <c r="B94" s="34" t="s">
        <v>199</v>
      </c>
      <c r="C94" s="34" t="s">
        <v>200</v>
      </c>
      <c r="D94" s="18">
        <f>D93+1</f>
        <v>77</v>
      </c>
      <c r="E94" s="19">
        <f t="shared" si="5"/>
        <v>199</v>
      </c>
      <c r="F94" s="19" t="s">
        <v>175</v>
      </c>
      <c r="G94" s="20">
        <v>199</v>
      </c>
    </row>
    <row r="95" spans="1:7">
      <c r="A95" s="252"/>
      <c r="B95" s="34" t="s">
        <v>201</v>
      </c>
      <c r="C95" s="34" t="s">
        <v>202</v>
      </c>
      <c r="D95" s="18">
        <f>D94+1</f>
        <v>78</v>
      </c>
      <c r="E95" s="19">
        <f t="shared" si="5"/>
        <v>206</v>
      </c>
      <c r="F95" s="19" t="s">
        <v>175</v>
      </c>
      <c r="G95" s="20">
        <v>206</v>
      </c>
    </row>
    <row r="96" spans="1:7">
      <c r="A96" s="248"/>
      <c r="B96" s="34" t="s">
        <v>203</v>
      </c>
      <c r="C96" s="34" t="s">
        <v>204</v>
      </c>
      <c r="D96" s="18">
        <f>D95+1</f>
        <v>79</v>
      </c>
      <c r="E96" s="19">
        <f t="shared" si="5"/>
        <v>55</v>
      </c>
      <c r="F96" s="19" t="s">
        <v>175</v>
      </c>
      <c r="G96" s="20">
        <v>55</v>
      </c>
    </row>
    <row r="97" spans="1:7">
      <c r="A97" s="33"/>
      <c r="B97" s="49" t="s">
        <v>205</v>
      </c>
      <c r="C97" s="50"/>
      <c r="D97" s="4"/>
      <c r="E97" s="19"/>
      <c r="F97" s="19"/>
      <c r="G97" s="20"/>
    </row>
    <row r="98" spans="1:7">
      <c r="A98" s="247">
        <f>1+A91</f>
        <v>213</v>
      </c>
      <c r="B98" s="43" t="s">
        <v>206</v>
      </c>
      <c r="C98" s="34" t="s">
        <v>207</v>
      </c>
      <c r="D98" s="18">
        <f>D96+1</f>
        <v>80</v>
      </c>
      <c r="E98" s="19">
        <f t="shared" ref="E98:E122" si="6">G98</f>
        <v>100</v>
      </c>
      <c r="F98" s="19" t="s">
        <v>175</v>
      </c>
      <c r="G98" s="20">
        <v>100</v>
      </c>
    </row>
    <row r="99" spans="1:7">
      <c r="A99" s="252"/>
      <c r="B99" s="44"/>
      <c r="C99" s="34" t="s">
        <v>208</v>
      </c>
      <c r="D99" s="18">
        <f t="shared" ref="D99:D123" si="7">D98+1</f>
        <v>81</v>
      </c>
      <c r="E99" s="19">
        <f t="shared" si="6"/>
        <v>19</v>
      </c>
      <c r="F99" s="19" t="s">
        <v>175</v>
      </c>
      <c r="G99" s="20">
        <v>19</v>
      </c>
    </row>
    <row r="100" spans="1:7">
      <c r="A100" s="252"/>
      <c r="B100" s="43" t="s">
        <v>209</v>
      </c>
      <c r="C100" s="34" t="s">
        <v>210</v>
      </c>
      <c r="D100" s="18">
        <f t="shared" si="7"/>
        <v>82</v>
      </c>
      <c r="E100" s="19">
        <f t="shared" si="6"/>
        <v>0</v>
      </c>
      <c r="F100" s="19" t="s">
        <v>175</v>
      </c>
      <c r="G100" s="20">
        <v>0</v>
      </c>
    </row>
    <row r="101" spans="1:7">
      <c r="A101" s="252"/>
      <c r="B101" s="44"/>
      <c r="C101" s="34" t="s">
        <v>211</v>
      </c>
      <c r="D101" s="18">
        <f t="shared" si="7"/>
        <v>83</v>
      </c>
      <c r="E101" s="19">
        <f t="shared" si="6"/>
        <v>0</v>
      </c>
      <c r="F101" s="19" t="s">
        <v>175</v>
      </c>
      <c r="G101" s="20">
        <v>0</v>
      </c>
    </row>
    <row r="102" spans="1:7">
      <c r="A102" s="252"/>
      <c r="B102" s="43" t="s">
        <v>212</v>
      </c>
      <c r="C102" s="34" t="s">
        <v>213</v>
      </c>
      <c r="D102" s="18">
        <f t="shared" si="7"/>
        <v>84</v>
      </c>
      <c r="E102" s="19">
        <f t="shared" si="6"/>
        <v>10</v>
      </c>
      <c r="F102" s="19" t="s">
        <v>175</v>
      </c>
      <c r="G102" s="20">
        <v>10</v>
      </c>
    </row>
    <row r="103" spans="1:7">
      <c r="A103" s="252"/>
      <c r="B103" s="44"/>
      <c r="C103" s="34" t="s">
        <v>214</v>
      </c>
      <c r="D103" s="18">
        <f t="shared" si="7"/>
        <v>85</v>
      </c>
      <c r="E103" s="19">
        <f t="shared" si="6"/>
        <v>81</v>
      </c>
      <c r="F103" s="19" t="s">
        <v>175</v>
      </c>
      <c r="G103" s="20">
        <v>81</v>
      </c>
    </row>
    <row r="104" spans="1:7">
      <c r="A104" s="252"/>
      <c r="B104" s="43" t="s">
        <v>215</v>
      </c>
      <c r="C104" s="34" t="s">
        <v>216</v>
      </c>
      <c r="D104" s="18">
        <f t="shared" si="7"/>
        <v>86</v>
      </c>
      <c r="E104" s="19">
        <f t="shared" si="6"/>
        <v>0</v>
      </c>
      <c r="F104" s="19" t="s">
        <v>175</v>
      </c>
      <c r="G104" s="20">
        <v>0</v>
      </c>
    </row>
    <row r="105" spans="1:7">
      <c r="A105" s="252"/>
      <c r="B105" s="44"/>
      <c r="C105" s="34" t="s">
        <v>217</v>
      </c>
      <c r="D105" s="18">
        <f t="shared" si="7"/>
        <v>87</v>
      </c>
      <c r="E105" s="19">
        <f t="shared" si="6"/>
        <v>0</v>
      </c>
      <c r="F105" s="19" t="s">
        <v>175</v>
      </c>
      <c r="G105" s="20">
        <v>0</v>
      </c>
    </row>
    <row r="106" spans="1:7">
      <c r="A106" s="252"/>
      <c r="B106" s="43" t="s">
        <v>218</v>
      </c>
      <c r="C106" s="34" t="s">
        <v>219</v>
      </c>
      <c r="D106" s="18">
        <f t="shared" si="7"/>
        <v>88</v>
      </c>
      <c r="E106" s="19">
        <f t="shared" si="6"/>
        <v>13</v>
      </c>
      <c r="F106" s="19" t="s">
        <v>175</v>
      </c>
      <c r="G106" s="20">
        <v>13</v>
      </c>
    </row>
    <row r="107" spans="1:7">
      <c r="A107" s="252"/>
      <c r="B107" s="44"/>
      <c r="C107" s="34" t="s">
        <v>220</v>
      </c>
      <c r="D107" s="18">
        <f t="shared" si="7"/>
        <v>89</v>
      </c>
      <c r="E107" s="19">
        <f t="shared" si="6"/>
        <v>1</v>
      </c>
      <c r="F107" s="19" t="s">
        <v>175</v>
      </c>
      <c r="G107" s="20">
        <v>1</v>
      </c>
    </row>
    <row r="108" spans="1:7">
      <c r="A108" s="252"/>
      <c r="B108" s="43" t="s">
        <v>221</v>
      </c>
      <c r="C108" s="34" t="s">
        <v>222</v>
      </c>
      <c r="D108" s="18">
        <f t="shared" si="7"/>
        <v>90</v>
      </c>
      <c r="E108" s="19">
        <f t="shared" si="6"/>
        <v>1</v>
      </c>
      <c r="F108" s="19" t="s">
        <v>175</v>
      </c>
      <c r="G108" s="20">
        <v>1</v>
      </c>
    </row>
    <row r="109" spans="1:7">
      <c r="A109" s="252"/>
      <c r="B109" s="44"/>
      <c r="C109" s="34" t="s">
        <v>223</v>
      </c>
      <c r="D109" s="18">
        <f t="shared" si="7"/>
        <v>91</v>
      </c>
      <c r="E109" s="19">
        <f t="shared" si="6"/>
        <v>0</v>
      </c>
      <c r="F109" s="19" t="s">
        <v>175</v>
      </c>
      <c r="G109" s="20">
        <v>0</v>
      </c>
    </row>
    <row r="110" spans="1:7">
      <c r="A110" s="252"/>
      <c r="B110" s="43" t="s">
        <v>224</v>
      </c>
      <c r="C110" s="34" t="s">
        <v>225</v>
      </c>
      <c r="D110" s="18">
        <f t="shared" si="7"/>
        <v>92</v>
      </c>
      <c r="E110" s="19">
        <f t="shared" si="6"/>
        <v>5</v>
      </c>
      <c r="F110" s="19" t="s">
        <v>175</v>
      </c>
      <c r="G110" s="20">
        <v>5</v>
      </c>
    </row>
    <row r="111" spans="1:7">
      <c r="A111" s="252"/>
      <c r="B111" s="44"/>
      <c r="C111" s="34" t="s">
        <v>226</v>
      </c>
      <c r="D111" s="18">
        <f t="shared" si="7"/>
        <v>93</v>
      </c>
      <c r="E111" s="19">
        <f t="shared" si="6"/>
        <v>5</v>
      </c>
      <c r="F111" s="19" t="s">
        <v>175</v>
      </c>
      <c r="G111" s="20">
        <v>5</v>
      </c>
    </row>
    <row r="112" spans="1:7">
      <c r="A112" s="252"/>
      <c r="B112" s="43" t="s">
        <v>227</v>
      </c>
      <c r="C112" s="34" t="s">
        <v>228</v>
      </c>
      <c r="D112" s="18">
        <f t="shared" si="7"/>
        <v>94</v>
      </c>
      <c r="E112" s="19">
        <f t="shared" si="6"/>
        <v>1</v>
      </c>
      <c r="F112" s="19" t="s">
        <v>175</v>
      </c>
      <c r="G112" s="20">
        <v>1</v>
      </c>
    </row>
    <row r="113" spans="1:8">
      <c r="A113" s="252"/>
      <c r="B113" s="44"/>
      <c r="C113" s="34" t="s">
        <v>229</v>
      </c>
      <c r="D113" s="18">
        <f t="shared" si="7"/>
        <v>95</v>
      </c>
      <c r="E113" s="19">
        <f t="shared" si="6"/>
        <v>1</v>
      </c>
      <c r="F113" s="19" t="s">
        <v>175</v>
      </c>
      <c r="G113" s="20">
        <v>1</v>
      </c>
    </row>
    <row r="114" spans="1:8">
      <c r="A114" s="252"/>
      <c r="B114" s="43" t="s">
        <v>230</v>
      </c>
      <c r="C114" s="34" t="s">
        <v>231</v>
      </c>
      <c r="D114" s="18">
        <f t="shared" si="7"/>
        <v>96</v>
      </c>
      <c r="E114" s="19">
        <f t="shared" si="6"/>
        <v>0</v>
      </c>
      <c r="F114" s="19" t="s">
        <v>175</v>
      </c>
      <c r="G114" s="20">
        <v>0</v>
      </c>
    </row>
    <row r="115" spans="1:8">
      <c r="A115" s="252"/>
      <c r="B115" s="44"/>
      <c r="C115" s="34" t="s">
        <v>232</v>
      </c>
      <c r="D115" s="18">
        <f t="shared" si="7"/>
        <v>97</v>
      </c>
      <c r="E115" s="19">
        <f t="shared" si="6"/>
        <v>0</v>
      </c>
      <c r="F115" s="19" t="s">
        <v>175</v>
      </c>
      <c r="G115" s="20">
        <v>0</v>
      </c>
    </row>
    <row r="116" spans="1:8">
      <c r="A116" s="252"/>
      <c r="B116" s="43" t="s">
        <v>233</v>
      </c>
      <c r="C116" s="34" t="s">
        <v>234</v>
      </c>
      <c r="D116" s="18">
        <f t="shared" si="7"/>
        <v>98</v>
      </c>
      <c r="E116" s="19">
        <f t="shared" si="6"/>
        <v>0</v>
      </c>
      <c r="F116" s="19" t="s">
        <v>175</v>
      </c>
      <c r="G116" s="20">
        <v>0</v>
      </c>
    </row>
    <row r="117" spans="1:8">
      <c r="A117" s="252"/>
      <c r="B117" s="44"/>
      <c r="C117" s="34" t="s">
        <v>235</v>
      </c>
      <c r="D117" s="18">
        <f t="shared" si="7"/>
        <v>99</v>
      </c>
      <c r="E117" s="19">
        <f t="shared" si="6"/>
        <v>0</v>
      </c>
      <c r="F117" s="19" t="s">
        <v>175</v>
      </c>
      <c r="G117" s="20">
        <v>0</v>
      </c>
    </row>
    <row r="118" spans="1:8">
      <c r="A118" s="252"/>
      <c r="B118" s="43" t="s">
        <v>236</v>
      </c>
      <c r="C118" s="34" t="s">
        <v>237</v>
      </c>
      <c r="D118" s="18">
        <f t="shared" si="7"/>
        <v>100</v>
      </c>
      <c r="E118" s="19">
        <f t="shared" si="6"/>
        <v>0</v>
      </c>
      <c r="F118" s="19" t="s">
        <v>175</v>
      </c>
      <c r="G118" s="20">
        <v>0</v>
      </c>
    </row>
    <row r="119" spans="1:8">
      <c r="A119" s="252"/>
      <c r="B119" s="43" t="s">
        <v>238</v>
      </c>
      <c r="C119" s="34" t="s">
        <v>239</v>
      </c>
      <c r="D119" s="18">
        <f t="shared" si="7"/>
        <v>101</v>
      </c>
      <c r="E119" s="19">
        <f t="shared" si="6"/>
        <v>1</v>
      </c>
      <c r="F119" s="19" t="s">
        <v>175</v>
      </c>
      <c r="G119" s="20">
        <v>1</v>
      </c>
    </row>
    <row r="120" spans="1:8">
      <c r="A120" s="252"/>
      <c r="B120" s="44"/>
      <c r="C120" s="34" t="s">
        <v>240</v>
      </c>
      <c r="D120" s="18">
        <f t="shared" si="7"/>
        <v>102</v>
      </c>
      <c r="E120" s="19">
        <f t="shared" si="6"/>
        <v>0</v>
      </c>
      <c r="F120" s="19" t="s">
        <v>175</v>
      </c>
      <c r="G120" s="20">
        <v>0</v>
      </c>
    </row>
    <row r="121" spans="1:8">
      <c r="A121" s="252"/>
      <c r="B121" s="253" t="s">
        <v>241</v>
      </c>
      <c r="C121" s="34" t="s">
        <v>242</v>
      </c>
      <c r="D121" s="18">
        <f t="shared" si="7"/>
        <v>103</v>
      </c>
      <c r="E121" s="19">
        <f t="shared" si="6"/>
        <v>0</v>
      </c>
      <c r="F121" s="19" t="s">
        <v>175</v>
      </c>
      <c r="G121" s="20">
        <v>0</v>
      </c>
    </row>
    <row r="122" spans="1:8">
      <c r="A122" s="252"/>
      <c r="B122" s="254"/>
      <c r="C122" s="34" t="s">
        <v>243</v>
      </c>
      <c r="D122" s="18">
        <f t="shared" si="7"/>
        <v>104</v>
      </c>
      <c r="E122" s="19">
        <f t="shared" si="6"/>
        <v>0</v>
      </c>
      <c r="F122" s="19" t="s">
        <v>175</v>
      </c>
      <c r="G122" s="20">
        <v>0</v>
      </c>
    </row>
    <row r="123" spans="1:8">
      <c r="A123" s="252"/>
      <c r="B123" s="254"/>
      <c r="C123" s="60" t="s">
        <v>244</v>
      </c>
      <c r="D123" s="18">
        <f t="shared" si="7"/>
        <v>105</v>
      </c>
      <c r="E123" s="62">
        <v>0</v>
      </c>
      <c r="F123" s="62" t="s">
        <v>175</v>
      </c>
      <c r="G123" s="66">
        <f>G124</f>
        <v>0</v>
      </c>
    </row>
    <row r="124" spans="1:8">
      <c r="A124" s="252"/>
      <c r="B124" s="255"/>
      <c r="C124" s="60" t="s">
        <v>244</v>
      </c>
      <c r="D124" s="18" t="s">
        <v>174</v>
      </c>
      <c r="E124" s="19">
        <f>G124</f>
        <v>0</v>
      </c>
      <c r="F124" s="19"/>
      <c r="G124" s="20">
        <f>SUM(G121:G122)</f>
        <v>0</v>
      </c>
    </row>
    <row r="125" spans="1:8" s="68" customFormat="1">
      <c r="A125" s="247">
        <f>1+A98</f>
        <v>214</v>
      </c>
      <c r="B125" s="43" t="s">
        <v>245</v>
      </c>
      <c r="C125" s="60" t="s">
        <v>246</v>
      </c>
      <c r="D125" s="18">
        <f>D123+1</f>
        <v>106</v>
      </c>
      <c r="E125" s="62">
        <f>G125</f>
        <v>0</v>
      </c>
      <c r="F125" s="62" t="s">
        <v>175</v>
      </c>
      <c r="G125" s="66">
        <f>G126</f>
        <v>0</v>
      </c>
      <c r="H125" s="67" t="s">
        <v>169</v>
      </c>
    </row>
    <row r="126" spans="1:8" s="68" customFormat="1">
      <c r="A126" s="252"/>
      <c r="B126" s="69"/>
      <c r="C126" s="60" t="s">
        <v>246</v>
      </c>
      <c r="D126" s="18" t="s">
        <v>174</v>
      </c>
      <c r="E126" s="62"/>
      <c r="F126" s="62"/>
      <c r="G126" s="66">
        <f>SUM(G416,G418,G420,G422,G424)</f>
        <v>0</v>
      </c>
      <c r="H126" s="67" t="s">
        <v>169</v>
      </c>
    </row>
    <row r="127" spans="1:8" s="68" customFormat="1">
      <c r="A127" s="248"/>
      <c r="B127" s="44"/>
      <c r="C127" s="60" t="s">
        <v>247</v>
      </c>
      <c r="D127" s="18">
        <f>D125+1</f>
        <v>107</v>
      </c>
      <c r="E127" s="62">
        <f>G127</f>
        <v>2</v>
      </c>
      <c r="F127" s="62" t="s">
        <v>175</v>
      </c>
      <c r="G127" s="66">
        <v>2</v>
      </c>
      <c r="H127" s="67" t="s">
        <v>169</v>
      </c>
    </row>
    <row r="128" spans="1:8" s="68" customFormat="1">
      <c r="A128" s="70"/>
      <c r="B128" s="44"/>
      <c r="C128" s="60" t="s">
        <v>247</v>
      </c>
      <c r="D128" s="71" t="s">
        <v>174</v>
      </c>
      <c r="E128" s="62"/>
      <c r="F128" s="62"/>
      <c r="G128" s="66">
        <f>SUM(G417,G419,G421,G423,G425)</f>
        <v>2</v>
      </c>
      <c r="H128" s="67" t="s">
        <v>169</v>
      </c>
    </row>
    <row r="129" spans="1:8">
      <c r="A129" s="256" t="s">
        <v>248</v>
      </c>
      <c r="B129" s="256"/>
      <c r="C129" s="256"/>
      <c r="D129" s="4"/>
      <c r="E129" s="19"/>
      <c r="F129" s="19"/>
      <c r="G129" s="20"/>
    </row>
    <row r="130" spans="1:8">
      <c r="A130" s="72"/>
      <c r="B130" s="73" t="s">
        <v>249</v>
      </c>
      <c r="C130" s="74"/>
      <c r="D130" s="75"/>
      <c r="E130" s="19"/>
      <c r="F130" s="51"/>
      <c r="G130" s="20"/>
    </row>
    <row r="131" spans="1:8">
      <c r="A131" s="72"/>
      <c r="B131" s="73" t="s">
        <v>250</v>
      </c>
      <c r="C131" s="76"/>
      <c r="D131" s="4"/>
      <c r="E131" s="19"/>
      <c r="F131" s="51"/>
      <c r="G131" s="20"/>
    </row>
    <row r="132" spans="1:8">
      <c r="A132" s="257">
        <v>301</v>
      </c>
      <c r="B132" s="77" t="s">
        <v>251</v>
      </c>
      <c r="C132" s="77" t="s">
        <v>252</v>
      </c>
      <c r="D132" s="18">
        <f>D127+1</f>
        <v>108</v>
      </c>
      <c r="E132" s="19">
        <f>G132</f>
        <v>7</v>
      </c>
      <c r="F132" s="19"/>
      <c r="G132" s="20">
        <v>7</v>
      </c>
    </row>
    <row r="133" spans="1:8">
      <c r="A133" s="258"/>
      <c r="B133" s="77" t="s">
        <v>253</v>
      </c>
      <c r="C133" s="77" t="s">
        <v>254</v>
      </c>
      <c r="D133" s="18">
        <f>D132+1</f>
        <v>109</v>
      </c>
      <c r="E133" s="78">
        <f>G133</f>
        <v>100</v>
      </c>
      <c r="F133" s="19" t="s">
        <v>255</v>
      </c>
      <c r="G133" s="79">
        <v>100</v>
      </c>
    </row>
    <row r="134" spans="1:8" s="68" customFormat="1">
      <c r="A134" s="260"/>
      <c r="B134" s="77" t="s">
        <v>256</v>
      </c>
      <c r="C134" s="77" t="s">
        <v>257</v>
      </c>
      <c r="D134" s="18">
        <f>D133+1</f>
        <v>110</v>
      </c>
      <c r="E134" s="80">
        <f>G134</f>
        <v>2</v>
      </c>
      <c r="F134" s="19" t="s">
        <v>258</v>
      </c>
      <c r="G134" s="64">
        <v>2</v>
      </c>
      <c r="H134" s="67"/>
    </row>
    <row r="135" spans="1:8">
      <c r="A135" s="81"/>
      <c r="B135" s="82" t="s">
        <v>259</v>
      </c>
      <c r="C135" s="83"/>
      <c r="D135" s="84"/>
      <c r="E135" s="19"/>
      <c r="F135" s="19"/>
      <c r="G135" s="20"/>
    </row>
    <row r="136" spans="1:8">
      <c r="A136" s="257">
        <f>A132+1</f>
        <v>302</v>
      </c>
      <c r="B136" s="77" t="s">
        <v>260</v>
      </c>
      <c r="C136" s="77" t="s">
        <v>261</v>
      </c>
      <c r="D136" s="18">
        <f>D134+1</f>
        <v>111</v>
      </c>
      <c r="E136" s="19">
        <f>G136</f>
        <v>0</v>
      </c>
      <c r="F136" s="19"/>
      <c r="G136" s="20">
        <v>0</v>
      </c>
    </row>
    <row r="137" spans="1:8">
      <c r="A137" s="258"/>
      <c r="B137" s="77" t="s">
        <v>262</v>
      </c>
      <c r="C137" s="77" t="s">
        <v>263</v>
      </c>
      <c r="D137" s="18">
        <f>D136+1</f>
        <v>112</v>
      </c>
      <c r="E137" s="78">
        <f>G137</f>
        <v>1700</v>
      </c>
      <c r="F137" s="19" t="s">
        <v>255</v>
      </c>
      <c r="G137" s="79">
        <v>1700</v>
      </c>
    </row>
    <row r="138" spans="1:8">
      <c r="A138" s="259"/>
      <c r="B138" s="77" t="s">
        <v>264</v>
      </c>
      <c r="C138" s="77" t="s">
        <v>265</v>
      </c>
      <c r="D138" s="18">
        <f>D137+1</f>
        <v>113</v>
      </c>
      <c r="E138" s="19">
        <f>G138</f>
        <v>30</v>
      </c>
      <c r="F138" s="19" t="s">
        <v>258</v>
      </c>
      <c r="G138" s="64">
        <v>30</v>
      </c>
    </row>
    <row r="139" spans="1:8">
      <c r="A139" s="85"/>
      <c r="B139" s="82" t="s">
        <v>266</v>
      </c>
      <c r="C139" s="83"/>
      <c r="D139" s="84"/>
      <c r="E139" s="19"/>
      <c r="F139" s="19"/>
      <c r="G139" s="20"/>
    </row>
    <row r="140" spans="1:8">
      <c r="A140" s="257">
        <f>A136+1</f>
        <v>303</v>
      </c>
      <c r="B140" s="77" t="s">
        <v>267</v>
      </c>
      <c r="C140" s="77" t="s">
        <v>268</v>
      </c>
      <c r="D140" s="18">
        <f>D138+1</f>
        <v>114</v>
      </c>
      <c r="E140" s="19">
        <f>G140</f>
        <v>0</v>
      </c>
      <c r="F140" s="19"/>
      <c r="G140" s="20">
        <v>0</v>
      </c>
    </row>
    <row r="141" spans="1:8">
      <c r="A141" s="258"/>
      <c r="B141" s="77" t="s">
        <v>269</v>
      </c>
      <c r="C141" s="77" t="s">
        <v>270</v>
      </c>
      <c r="D141" s="18">
        <f>D140+1</f>
        <v>115</v>
      </c>
      <c r="E141" s="78">
        <f>G141</f>
        <v>500</v>
      </c>
      <c r="F141" s="19" t="s">
        <v>255</v>
      </c>
      <c r="G141" s="79">
        <v>500</v>
      </c>
    </row>
    <row r="142" spans="1:8">
      <c r="A142" s="259"/>
      <c r="B142" s="77" t="s">
        <v>271</v>
      </c>
      <c r="C142" s="77" t="s">
        <v>272</v>
      </c>
      <c r="D142" s="18">
        <f>D141+1</f>
        <v>116</v>
      </c>
      <c r="E142" s="19">
        <f>G142</f>
        <v>10</v>
      </c>
      <c r="F142" s="19" t="s">
        <v>258</v>
      </c>
      <c r="G142" s="64">
        <v>10</v>
      </c>
    </row>
    <row r="143" spans="1:8">
      <c r="A143" s="85"/>
      <c r="B143" s="82" t="s">
        <v>273</v>
      </c>
      <c r="C143" s="83"/>
      <c r="D143" s="84"/>
      <c r="E143" s="19"/>
      <c r="F143" s="19"/>
      <c r="G143" s="20"/>
    </row>
    <row r="144" spans="1:8">
      <c r="A144" s="257">
        <f>A140+1</f>
        <v>304</v>
      </c>
      <c r="B144" s="77" t="s">
        <v>274</v>
      </c>
      <c r="C144" s="77" t="s">
        <v>275</v>
      </c>
      <c r="D144" s="18">
        <f>D142+1</f>
        <v>117</v>
      </c>
      <c r="E144" s="19">
        <f>G144</f>
        <v>0</v>
      </c>
      <c r="F144" s="19"/>
      <c r="G144" s="20">
        <v>0</v>
      </c>
    </row>
    <row r="145" spans="1:7">
      <c r="A145" s="258"/>
      <c r="B145" s="77" t="s">
        <v>276</v>
      </c>
      <c r="C145" s="77" t="s">
        <v>277</v>
      </c>
      <c r="D145" s="18">
        <f>D144+1</f>
        <v>118</v>
      </c>
      <c r="E145" s="78">
        <f>G145</f>
        <v>0</v>
      </c>
      <c r="F145" s="19" t="s">
        <v>255</v>
      </c>
      <c r="G145" s="79">
        <v>0</v>
      </c>
    </row>
    <row r="146" spans="1:7">
      <c r="A146" s="259"/>
      <c r="B146" s="77" t="s">
        <v>278</v>
      </c>
      <c r="C146" s="77" t="s">
        <v>279</v>
      </c>
      <c r="D146" s="18">
        <f>D145+1</f>
        <v>119</v>
      </c>
      <c r="E146" s="19">
        <f>G146</f>
        <v>500</v>
      </c>
      <c r="F146" s="19" t="s">
        <v>258</v>
      </c>
      <c r="G146" s="64">
        <v>500</v>
      </c>
    </row>
    <row r="147" spans="1:7">
      <c r="A147" s="85"/>
      <c r="B147" s="82" t="s">
        <v>280</v>
      </c>
      <c r="C147" s="83"/>
      <c r="D147" s="84"/>
      <c r="E147" s="19"/>
      <c r="F147" s="19"/>
      <c r="G147" s="20"/>
    </row>
    <row r="148" spans="1:7">
      <c r="A148" s="257">
        <f>A144+1</f>
        <v>305</v>
      </c>
      <c r="B148" s="77" t="s">
        <v>281</v>
      </c>
      <c r="C148" s="77" t="s">
        <v>282</v>
      </c>
      <c r="D148" s="18">
        <f>D146+1</f>
        <v>120</v>
      </c>
      <c r="E148" s="19">
        <f>G148</f>
        <v>0</v>
      </c>
      <c r="F148" s="19"/>
      <c r="G148" s="20">
        <v>0</v>
      </c>
    </row>
    <row r="149" spans="1:7">
      <c r="A149" s="258"/>
      <c r="B149" s="77" t="s">
        <v>283</v>
      </c>
      <c r="C149" s="77" t="s">
        <v>284</v>
      </c>
      <c r="D149" s="18">
        <f>D148+1</f>
        <v>121</v>
      </c>
      <c r="E149" s="78">
        <f>G149</f>
        <v>0</v>
      </c>
      <c r="F149" s="19" t="s">
        <v>255</v>
      </c>
      <c r="G149" s="79">
        <v>0</v>
      </c>
    </row>
    <row r="150" spans="1:7">
      <c r="A150" s="259"/>
      <c r="B150" s="77" t="s">
        <v>285</v>
      </c>
      <c r="C150" s="77" t="s">
        <v>286</v>
      </c>
      <c r="D150" s="18">
        <f>D149+1</f>
        <v>122</v>
      </c>
      <c r="E150" s="19">
        <f>G150</f>
        <v>0</v>
      </c>
      <c r="F150" s="19" t="s">
        <v>258</v>
      </c>
      <c r="G150" s="64">
        <v>0</v>
      </c>
    </row>
    <row r="151" spans="1:7">
      <c r="A151" s="85"/>
      <c r="B151" s="82" t="s">
        <v>287</v>
      </c>
      <c r="C151" s="83"/>
      <c r="D151" s="84"/>
      <c r="E151" s="19"/>
      <c r="F151" s="19"/>
      <c r="G151" s="20"/>
    </row>
    <row r="152" spans="1:7">
      <c r="A152" s="257">
        <f>A148+1</f>
        <v>306</v>
      </c>
      <c r="B152" s="77" t="s">
        <v>288</v>
      </c>
      <c r="C152" s="77" t="s">
        <v>289</v>
      </c>
      <c r="D152" s="18">
        <f>D150+1</f>
        <v>123</v>
      </c>
      <c r="E152" s="19">
        <f>G152</f>
        <v>0</v>
      </c>
      <c r="F152" s="19"/>
      <c r="G152" s="20">
        <v>0</v>
      </c>
    </row>
    <row r="153" spans="1:7">
      <c r="A153" s="258"/>
      <c r="B153" s="77" t="s">
        <v>290</v>
      </c>
      <c r="C153" s="77" t="s">
        <v>291</v>
      </c>
      <c r="D153" s="18">
        <f>D152+1</f>
        <v>124</v>
      </c>
      <c r="E153" s="78">
        <f>G153</f>
        <v>1000</v>
      </c>
      <c r="F153" s="19" t="s">
        <v>255</v>
      </c>
      <c r="G153" s="79">
        <v>1000</v>
      </c>
    </row>
    <row r="154" spans="1:7">
      <c r="A154" s="259"/>
      <c r="B154" s="77" t="s">
        <v>292</v>
      </c>
      <c r="C154" s="77" t="s">
        <v>293</v>
      </c>
      <c r="D154" s="18">
        <f>D153+1</f>
        <v>125</v>
      </c>
      <c r="E154" s="19">
        <f>G154</f>
        <v>5</v>
      </c>
      <c r="F154" s="19" t="s">
        <v>258</v>
      </c>
      <c r="G154" s="64">
        <v>5</v>
      </c>
    </row>
    <row r="155" spans="1:7">
      <c r="A155" s="85"/>
      <c r="B155" s="82" t="s">
        <v>294</v>
      </c>
      <c r="C155" s="83"/>
      <c r="D155" s="84"/>
      <c r="E155" s="19"/>
      <c r="F155" s="19"/>
      <c r="G155" s="20"/>
    </row>
    <row r="156" spans="1:7">
      <c r="A156" s="257">
        <f>A152+1</f>
        <v>307</v>
      </c>
      <c r="B156" s="77" t="s">
        <v>295</v>
      </c>
      <c r="C156" s="77" t="s">
        <v>296</v>
      </c>
      <c r="D156" s="18">
        <f>D154+1</f>
        <v>126</v>
      </c>
      <c r="E156" s="19">
        <f>G156</f>
        <v>0</v>
      </c>
      <c r="F156" s="19"/>
      <c r="G156" s="20">
        <v>0</v>
      </c>
    </row>
    <row r="157" spans="1:7">
      <c r="A157" s="258"/>
      <c r="B157" s="77" t="s">
        <v>297</v>
      </c>
      <c r="C157" s="77" t="s">
        <v>298</v>
      </c>
      <c r="D157" s="18">
        <f>D156+1</f>
        <v>127</v>
      </c>
      <c r="E157" s="78">
        <f>G157</f>
        <v>1000</v>
      </c>
      <c r="F157" s="19" t="s">
        <v>255</v>
      </c>
      <c r="G157" s="79">
        <v>1000</v>
      </c>
    </row>
    <row r="158" spans="1:7">
      <c r="A158" s="259"/>
      <c r="B158" s="77" t="s">
        <v>299</v>
      </c>
      <c r="C158" s="77" t="s">
        <v>300</v>
      </c>
      <c r="D158" s="18">
        <f>D157+1</f>
        <v>128</v>
      </c>
      <c r="E158" s="19">
        <f>G158</f>
        <v>5</v>
      </c>
      <c r="F158" s="19" t="s">
        <v>258</v>
      </c>
      <c r="G158" s="64">
        <v>5</v>
      </c>
    </row>
    <row r="159" spans="1:7">
      <c r="A159" s="85"/>
      <c r="B159" s="82" t="s">
        <v>301</v>
      </c>
      <c r="C159" s="83"/>
      <c r="D159" s="84"/>
      <c r="E159" s="19"/>
      <c r="F159" s="19"/>
      <c r="G159" s="20"/>
    </row>
    <row r="160" spans="1:7">
      <c r="A160" s="257">
        <f>A156+1</f>
        <v>308</v>
      </c>
      <c r="B160" s="77" t="s">
        <v>302</v>
      </c>
      <c r="C160" s="77" t="s">
        <v>303</v>
      </c>
      <c r="D160" s="18">
        <f>D158+1</f>
        <v>129</v>
      </c>
      <c r="E160" s="19">
        <f>G160</f>
        <v>1</v>
      </c>
      <c r="F160" s="19"/>
      <c r="G160" s="20">
        <v>1</v>
      </c>
    </row>
    <row r="161" spans="1:7">
      <c r="A161" s="258"/>
      <c r="B161" s="77" t="s">
        <v>304</v>
      </c>
      <c r="C161" s="77" t="s">
        <v>305</v>
      </c>
      <c r="D161" s="18">
        <f>D160+1</f>
        <v>130</v>
      </c>
      <c r="E161" s="78">
        <f>G161</f>
        <v>100</v>
      </c>
      <c r="F161" s="19" t="s">
        <v>255</v>
      </c>
      <c r="G161" s="79">
        <v>100</v>
      </c>
    </row>
    <row r="162" spans="1:7">
      <c r="A162" s="259"/>
      <c r="B162" s="77" t="s">
        <v>306</v>
      </c>
      <c r="C162" s="77" t="s">
        <v>307</v>
      </c>
      <c r="D162" s="18">
        <f>D161+1</f>
        <v>131</v>
      </c>
      <c r="E162" s="19">
        <f>G162</f>
        <v>2</v>
      </c>
      <c r="F162" s="19" t="s">
        <v>258</v>
      </c>
      <c r="G162" s="64">
        <v>2</v>
      </c>
    </row>
    <row r="163" spans="1:7">
      <c r="A163" s="85"/>
      <c r="B163" s="82" t="s">
        <v>308</v>
      </c>
      <c r="C163" s="83"/>
      <c r="D163" s="84"/>
      <c r="E163" s="19"/>
      <c r="F163" s="19"/>
      <c r="G163" s="20"/>
    </row>
    <row r="164" spans="1:7">
      <c r="A164" s="257">
        <f>A160+1</f>
        <v>309</v>
      </c>
      <c r="B164" s="77" t="s">
        <v>309</v>
      </c>
      <c r="C164" s="77" t="s">
        <v>310</v>
      </c>
      <c r="D164" s="18">
        <f>D162+1</f>
        <v>132</v>
      </c>
      <c r="E164" s="19">
        <f>G164</f>
        <v>0</v>
      </c>
      <c r="F164" s="19"/>
      <c r="G164" s="20">
        <v>0</v>
      </c>
    </row>
    <row r="165" spans="1:7">
      <c r="A165" s="258"/>
      <c r="B165" s="77" t="s">
        <v>311</v>
      </c>
      <c r="C165" s="77" t="s">
        <v>312</v>
      </c>
      <c r="D165" s="18">
        <f>D164+1</f>
        <v>133</v>
      </c>
      <c r="E165" s="78">
        <f>G165</f>
        <v>500</v>
      </c>
      <c r="F165" s="19" t="s">
        <v>255</v>
      </c>
      <c r="G165" s="79">
        <v>500</v>
      </c>
    </row>
    <row r="166" spans="1:7">
      <c r="A166" s="259"/>
      <c r="B166" s="77" t="s">
        <v>313</v>
      </c>
      <c r="C166" s="77" t="s">
        <v>314</v>
      </c>
      <c r="D166" s="18">
        <f>D165+1</f>
        <v>134</v>
      </c>
      <c r="E166" s="19">
        <f>G166</f>
        <v>5</v>
      </c>
      <c r="F166" s="19" t="s">
        <v>258</v>
      </c>
      <c r="G166" s="64">
        <v>5</v>
      </c>
    </row>
    <row r="167" spans="1:7">
      <c r="A167" s="85"/>
      <c r="B167" s="82" t="s">
        <v>315</v>
      </c>
      <c r="C167" s="83"/>
      <c r="D167" s="84"/>
      <c r="E167" s="19"/>
      <c r="F167" s="19"/>
      <c r="G167" s="20"/>
    </row>
    <row r="168" spans="1:7">
      <c r="A168" s="257">
        <f>A164+1</f>
        <v>310</v>
      </c>
      <c r="B168" s="77" t="s">
        <v>316</v>
      </c>
      <c r="C168" s="77" t="s">
        <v>317</v>
      </c>
      <c r="D168" s="18">
        <f>D166+1</f>
        <v>135</v>
      </c>
      <c r="E168" s="19">
        <f>G168</f>
        <v>1</v>
      </c>
      <c r="F168" s="19"/>
      <c r="G168" s="20">
        <v>1</v>
      </c>
    </row>
    <row r="169" spans="1:7">
      <c r="A169" s="258"/>
      <c r="B169" s="77" t="s">
        <v>318</v>
      </c>
      <c r="C169" s="77" t="s">
        <v>319</v>
      </c>
      <c r="D169" s="18">
        <f>D168+1</f>
        <v>136</v>
      </c>
      <c r="E169" s="78">
        <f>G169</f>
        <v>100</v>
      </c>
      <c r="F169" s="19" t="s">
        <v>255</v>
      </c>
      <c r="G169" s="79">
        <v>100</v>
      </c>
    </row>
    <row r="170" spans="1:7">
      <c r="A170" s="259"/>
      <c r="B170" s="77" t="s">
        <v>320</v>
      </c>
      <c r="C170" s="77" t="s">
        <v>321</v>
      </c>
      <c r="D170" s="18">
        <f>D169+1</f>
        <v>137</v>
      </c>
      <c r="E170" s="19">
        <f>G170</f>
        <v>2</v>
      </c>
      <c r="F170" s="19" t="s">
        <v>258</v>
      </c>
      <c r="G170" s="64">
        <v>2</v>
      </c>
    </row>
    <row r="171" spans="1:7">
      <c r="A171" s="85"/>
      <c r="B171" s="82" t="s">
        <v>322</v>
      </c>
      <c r="C171" s="83"/>
      <c r="D171" s="84"/>
      <c r="E171" s="19"/>
      <c r="F171" s="19"/>
      <c r="G171" s="20"/>
    </row>
    <row r="172" spans="1:7">
      <c r="A172" s="257">
        <f>A168+1</f>
        <v>311</v>
      </c>
      <c r="B172" s="77" t="s">
        <v>323</v>
      </c>
      <c r="C172" s="77" t="s">
        <v>324</v>
      </c>
      <c r="D172" s="18">
        <f>D170+1</f>
        <v>138</v>
      </c>
      <c r="E172" s="19">
        <f>G172</f>
        <v>0</v>
      </c>
      <c r="F172" s="19"/>
      <c r="G172" s="20">
        <v>0</v>
      </c>
    </row>
    <row r="173" spans="1:7">
      <c r="A173" s="258"/>
      <c r="B173" s="77" t="s">
        <v>325</v>
      </c>
      <c r="C173" s="77" t="s">
        <v>326</v>
      </c>
      <c r="D173" s="18">
        <f>D172+1</f>
        <v>139</v>
      </c>
      <c r="E173" s="78">
        <f>G173</f>
        <v>500</v>
      </c>
      <c r="F173" s="19" t="s">
        <v>255</v>
      </c>
      <c r="G173" s="79">
        <v>500</v>
      </c>
    </row>
    <row r="174" spans="1:7">
      <c r="A174" s="259"/>
      <c r="B174" s="77" t="s">
        <v>327</v>
      </c>
      <c r="C174" s="77" t="s">
        <v>328</v>
      </c>
      <c r="D174" s="18">
        <f>D173+1</f>
        <v>140</v>
      </c>
      <c r="E174" s="19">
        <f>G174</f>
        <v>5</v>
      </c>
      <c r="F174" s="19" t="s">
        <v>258</v>
      </c>
      <c r="G174" s="64">
        <v>5</v>
      </c>
    </row>
    <row r="175" spans="1:7">
      <c r="A175" s="86"/>
      <c r="B175" s="73" t="s">
        <v>329</v>
      </c>
      <c r="C175" s="76"/>
      <c r="D175" s="4"/>
      <c r="E175" s="19"/>
      <c r="F175" s="19"/>
      <c r="G175" s="20"/>
    </row>
    <row r="176" spans="1:7">
      <c r="A176" s="257">
        <f>A172+1</f>
        <v>312</v>
      </c>
      <c r="B176" s="77" t="s">
        <v>330</v>
      </c>
      <c r="C176" s="77" t="s">
        <v>331</v>
      </c>
      <c r="D176" s="18">
        <f>D174+1</f>
        <v>141</v>
      </c>
      <c r="E176" s="19">
        <f>G176</f>
        <v>1</v>
      </c>
      <c r="F176" s="19"/>
      <c r="G176" s="20">
        <v>1</v>
      </c>
    </row>
    <row r="177" spans="1:7">
      <c r="A177" s="259"/>
      <c r="B177" s="77" t="s">
        <v>332</v>
      </c>
      <c r="C177" s="77" t="s">
        <v>333</v>
      </c>
      <c r="D177" s="18">
        <f>D176+1</f>
        <v>142</v>
      </c>
      <c r="E177" s="19">
        <f>G177</f>
        <v>1</v>
      </c>
      <c r="F177" s="19" t="s">
        <v>117</v>
      </c>
      <c r="G177" s="20">
        <v>1</v>
      </c>
    </row>
    <row r="178" spans="1:7">
      <c r="A178" s="86"/>
      <c r="B178" s="73" t="s">
        <v>334</v>
      </c>
      <c r="C178" s="76"/>
      <c r="D178" s="4"/>
      <c r="E178" s="19"/>
      <c r="F178" s="19"/>
      <c r="G178" s="20"/>
    </row>
    <row r="179" spans="1:7">
      <c r="A179" s="257">
        <f>A176+1</f>
        <v>313</v>
      </c>
      <c r="B179" s="77" t="s">
        <v>335</v>
      </c>
      <c r="C179" s="77" t="s">
        <v>336</v>
      </c>
      <c r="D179" s="18">
        <f>D177+1</f>
        <v>143</v>
      </c>
      <c r="E179" s="19">
        <f>G179</f>
        <v>0</v>
      </c>
      <c r="F179" s="19"/>
      <c r="G179" s="20">
        <v>0</v>
      </c>
    </row>
    <row r="180" spans="1:7">
      <c r="A180" s="259"/>
      <c r="B180" s="77" t="s">
        <v>337</v>
      </c>
      <c r="C180" s="77" t="s">
        <v>338</v>
      </c>
      <c r="D180" s="18">
        <f>D179+1</f>
        <v>144</v>
      </c>
      <c r="E180" s="19">
        <f>G180</f>
        <v>0</v>
      </c>
      <c r="F180" s="19" t="s">
        <v>117</v>
      </c>
      <c r="G180" s="20">
        <v>0</v>
      </c>
    </row>
    <row r="181" spans="1:7">
      <c r="A181" s="86"/>
      <c r="B181" s="73" t="s">
        <v>339</v>
      </c>
      <c r="C181" s="76"/>
      <c r="D181" s="4"/>
      <c r="E181" s="19"/>
      <c r="F181" s="19"/>
      <c r="G181" s="20"/>
    </row>
    <row r="182" spans="1:7">
      <c r="A182" s="257">
        <f>A179+1</f>
        <v>314</v>
      </c>
      <c r="B182" s="77" t="s">
        <v>340</v>
      </c>
      <c r="C182" s="77" t="s">
        <v>341</v>
      </c>
      <c r="D182" s="18">
        <f>D180+1</f>
        <v>145</v>
      </c>
      <c r="E182" s="19">
        <f>G182</f>
        <v>0</v>
      </c>
      <c r="F182" s="19"/>
      <c r="G182" s="20">
        <v>0</v>
      </c>
    </row>
    <row r="183" spans="1:7">
      <c r="A183" s="259"/>
      <c r="B183" s="77" t="s">
        <v>342</v>
      </c>
      <c r="C183" s="77" t="s">
        <v>343</v>
      </c>
      <c r="D183" s="18">
        <f>D182+1</f>
        <v>146</v>
      </c>
      <c r="E183" s="19">
        <f>G183</f>
        <v>0</v>
      </c>
      <c r="F183" s="19" t="s">
        <v>117</v>
      </c>
      <c r="G183" s="20">
        <v>0</v>
      </c>
    </row>
    <row r="184" spans="1:7">
      <c r="A184" s="86"/>
      <c r="B184" s="73" t="s">
        <v>344</v>
      </c>
      <c r="C184" s="76"/>
      <c r="D184" s="4"/>
      <c r="E184" s="19"/>
      <c r="F184" s="19"/>
      <c r="G184" s="20"/>
    </row>
    <row r="185" spans="1:7">
      <c r="A185" s="257">
        <f>A182+1</f>
        <v>315</v>
      </c>
      <c r="B185" s="77" t="s">
        <v>345</v>
      </c>
      <c r="C185" s="77" t="s">
        <v>346</v>
      </c>
      <c r="D185" s="18">
        <f>D183+1</f>
        <v>147</v>
      </c>
      <c r="E185" s="19">
        <f t="shared" ref="E185:E194" si="8">G185</f>
        <v>1</v>
      </c>
      <c r="F185" s="19"/>
      <c r="G185" s="20">
        <v>1</v>
      </c>
    </row>
    <row r="186" spans="1:7">
      <c r="A186" s="258"/>
      <c r="B186" s="77" t="s">
        <v>347</v>
      </c>
      <c r="C186" s="77" t="s">
        <v>348</v>
      </c>
      <c r="D186" s="18">
        <f t="shared" ref="D186:D194" si="9">D185+1</f>
        <v>148</v>
      </c>
      <c r="E186" s="78">
        <f t="shared" si="8"/>
        <v>100</v>
      </c>
      <c r="F186" s="19" t="s">
        <v>255</v>
      </c>
      <c r="G186" s="87">
        <v>100</v>
      </c>
    </row>
    <row r="187" spans="1:7">
      <c r="A187" s="258"/>
      <c r="B187" s="77" t="s">
        <v>349</v>
      </c>
      <c r="C187" s="77" t="s">
        <v>350</v>
      </c>
      <c r="D187" s="18">
        <f t="shared" si="9"/>
        <v>149</v>
      </c>
      <c r="E187" s="19">
        <f t="shared" si="8"/>
        <v>2</v>
      </c>
      <c r="F187" s="19" t="s">
        <v>258</v>
      </c>
      <c r="G187" s="64">
        <v>2</v>
      </c>
    </row>
    <row r="188" spans="1:7">
      <c r="A188" s="258"/>
      <c r="B188" s="77" t="s">
        <v>351</v>
      </c>
      <c r="C188" s="77" t="s">
        <v>352</v>
      </c>
      <c r="D188" s="18">
        <f t="shared" si="9"/>
        <v>150</v>
      </c>
      <c r="E188" s="19">
        <f t="shared" si="8"/>
        <v>1</v>
      </c>
      <c r="F188" s="19"/>
      <c r="G188" s="20">
        <v>1</v>
      </c>
    </row>
    <row r="189" spans="1:7">
      <c r="A189" s="259"/>
      <c r="B189" s="77" t="s">
        <v>353</v>
      </c>
      <c r="C189" s="77" t="s">
        <v>354</v>
      </c>
      <c r="D189" s="18">
        <f t="shared" si="9"/>
        <v>151</v>
      </c>
      <c r="E189" s="19">
        <f t="shared" si="8"/>
        <v>0</v>
      </c>
      <c r="F189" s="19"/>
      <c r="G189" s="20">
        <v>0</v>
      </c>
    </row>
    <row r="190" spans="1:7">
      <c r="A190" s="257">
        <f>A185+1</f>
        <v>316</v>
      </c>
      <c r="B190" s="77" t="s">
        <v>355</v>
      </c>
      <c r="C190" s="77" t="s">
        <v>356</v>
      </c>
      <c r="D190" s="18">
        <f t="shared" si="9"/>
        <v>152</v>
      </c>
      <c r="E190" s="19">
        <f t="shared" si="8"/>
        <v>2</v>
      </c>
      <c r="F190" s="19" t="s">
        <v>357</v>
      </c>
      <c r="G190" s="20">
        <v>2</v>
      </c>
    </row>
    <row r="191" spans="1:7">
      <c r="A191" s="258"/>
      <c r="B191" s="77" t="s">
        <v>358</v>
      </c>
      <c r="C191" s="77" t="s">
        <v>359</v>
      </c>
      <c r="D191" s="18">
        <f t="shared" si="9"/>
        <v>153</v>
      </c>
      <c r="E191" s="19">
        <f t="shared" si="8"/>
        <v>2</v>
      </c>
      <c r="F191" s="19" t="s">
        <v>357</v>
      </c>
      <c r="G191" s="20">
        <v>2</v>
      </c>
    </row>
    <row r="192" spans="1:7">
      <c r="A192" s="258"/>
      <c r="B192" s="77" t="s">
        <v>360</v>
      </c>
      <c r="C192" s="77" t="s">
        <v>361</v>
      </c>
      <c r="D192" s="18">
        <f t="shared" si="9"/>
        <v>154</v>
      </c>
      <c r="E192" s="19">
        <f t="shared" si="8"/>
        <v>2</v>
      </c>
      <c r="F192" s="19" t="s">
        <v>357</v>
      </c>
      <c r="G192" s="20">
        <v>2</v>
      </c>
    </row>
    <row r="193" spans="1:8">
      <c r="A193" s="258"/>
      <c r="B193" s="77" t="s">
        <v>362</v>
      </c>
      <c r="C193" s="77" t="s">
        <v>363</v>
      </c>
      <c r="D193" s="18">
        <f t="shared" si="9"/>
        <v>155</v>
      </c>
      <c r="E193" s="19">
        <f t="shared" si="8"/>
        <v>1</v>
      </c>
      <c r="F193" s="19"/>
      <c r="G193" s="20">
        <v>1</v>
      </c>
    </row>
    <row r="194" spans="1:8">
      <c r="A194" s="259"/>
      <c r="B194" s="77" t="s">
        <v>364</v>
      </c>
      <c r="C194" s="77" t="s">
        <v>365</v>
      </c>
      <c r="D194" s="18">
        <f t="shared" si="9"/>
        <v>156</v>
      </c>
      <c r="E194" s="19">
        <f t="shared" si="8"/>
        <v>2</v>
      </c>
      <c r="F194" s="19"/>
      <c r="G194" s="20">
        <v>2</v>
      </c>
    </row>
    <row r="195" spans="1:8">
      <c r="A195" s="86"/>
      <c r="B195" s="73" t="s">
        <v>366</v>
      </c>
      <c r="C195" s="76"/>
      <c r="D195" s="4"/>
      <c r="E195" s="19"/>
      <c r="F195" s="19"/>
      <c r="G195" s="20"/>
    </row>
    <row r="196" spans="1:8" ht="31.5" customHeight="1">
      <c r="A196" s="257">
        <f>A190+1</f>
        <v>317</v>
      </c>
      <c r="B196" s="77" t="s">
        <v>367</v>
      </c>
      <c r="C196" s="77" t="s">
        <v>368</v>
      </c>
      <c r="D196" s="18">
        <f>D194+1</f>
        <v>157</v>
      </c>
      <c r="E196" s="19">
        <f>G196</f>
        <v>74</v>
      </c>
      <c r="F196" s="19" t="s">
        <v>117</v>
      </c>
      <c r="G196" s="64">
        <v>74</v>
      </c>
    </row>
    <row r="197" spans="1:8">
      <c r="A197" s="258"/>
      <c r="B197" s="77" t="s">
        <v>369</v>
      </c>
      <c r="C197" s="77" t="s">
        <v>370</v>
      </c>
      <c r="D197" s="18">
        <f>D196+1</f>
        <v>158</v>
      </c>
      <c r="E197" s="19">
        <f>G197</f>
        <v>1</v>
      </c>
      <c r="F197" s="19"/>
      <c r="G197" s="20">
        <v>1</v>
      </c>
    </row>
    <row r="198" spans="1:8">
      <c r="A198" s="259"/>
      <c r="B198" s="77" t="s">
        <v>371</v>
      </c>
      <c r="C198" s="77" t="s">
        <v>372</v>
      </c>
      <c r="D198" s="18">
        <f>D197+1</f>
        <v>159</v>
      </c>
      <c r="E198" s="19">
        <f>G198</f>
        <v>74</v>
      </c>
      <c r="F198" s="19" t="s">
        <v>117</v>
      </c>
      <c r="G198" s="20">
        <v>74</v>
      </c>
      <c r="H198" s="8" t="s">
        <v>169</v>
      </c>
    </row>
    <row r="199" spans="1:8">
      <c r="A199" s="86"/>
      <c r="B199" s="73" t="s">
        <v>373</v>
      </c>
      <c r="C199" s="76"/>
      <c r="D199" s="4"/>
      <c r="E199" s="19"/>
      <c r="F199" s="19"/>
      <c r="G199" s="20"/>
    </row>
    <row r="200" spans="1:8">
      <c r="A200" s="257">
        <f>A196+1</f>
        <v>318</v>
      </c>
      <c r="B200" s="77" t="s">
        <v>374</v>
      </c>
      <c r="C200" s="77" t="s">
        <v>375</v>
      </c>
      <c r="D200" s="18">
        <f>D198+1</f>
        <v>160</v>
      </c>
      <c r="E200" s="19">
        <f t="shared" ref="E200:E209" si="10">G200</f>
        <v>0</v>
      </c>
      <c r="F200" s="19"/>
      <c r="G200" s="20">
        <v>0</v>
      </c>
    </row>
    <row r="201" spans="1:8">
      <c r="A201" s="259"/>
      <c r="B201" s="77" t="s">
        <v>376</v>
      </c>
      <c r="C201" s="77" t="s">
        <v>377</v>
      </c>
      <c r="D201" s="18">
        <f t="shared" ref="D201:D209" si="11">D200+1</f>
        <v>161</v>
      </c>
      <c r="E201" s="19">
        <f t="shared" si="10"/>
        <v>0</v>
      </c>
      <c r="F201" s="19" t="s">
        <v>378</v>
      </c>
      <c r="G201" s="20">
        <v>0</v>
      </c>
    </row>
    <row r="202" spans="1:8">
      <c r="A202" s="257">
        <f>A200+1</f>
        <v>319</v>
      </c>
      <c r="B202" s="77" t="s">
        <v>379</v>
      </c>
      <c r="C202" s="77" t="s">
        <v>380</v>
      </c>
      <c r="D202" s="18">
        <f t="shared" si="11"/>
        <v>162</v>
      </c>
      <c r="E202" s="19">
        <f t="shared" si="10"/>
        <v>1</v>
      </c>
      <c r="F202" s="19"/>
      <c r="G202" s="20">
        <v>1</v>
      </c>
    </row>
    <row r="203" spans="1:8">
      <c r="A203" s="259"/>
      <c r="B203" s="77" t="s">
        <v>381</v>
      </c>
      <c r="C203" s="77" t="s">
        <v>382</v>
      </c>
      <c r="D203" s="18">
        <f t="shared" si="11"/>
        <v>163</v>
      </c>
      <c r="E203" s="19">
        <f t="shared" si="10"/>
        <v>1</v>
      </c>
      <c r="F203" s="19" t="s">
        <v>378</v>
      </c>
      <c r="G203" s="20">
        <v>1</v>
      </c>
    </row>
    <row r="204" spans="1:8">
      <c r="A204" s="257">
        <f>A202+1</f>
        <v>320</v>
      </c>
      <c r="B204" s="77" t="s">
        <v>383</v>
      </c>
      <c r="C204" s="77" t="s">
        <v>384</v>
      </c>
      <c r="D204" s="18">
        <f t="shared" si="11"/>
        <v>164</v>
      </c>
      <c r="E204" s="19">
        <f t="shared" si="10"/>
        <v>0</v>
      </c>
      <c r="F204" s="19"/>
      <c r="G204" s="20">
        <v>0</v>
      </c>
    </row>
    <row r="205" spans="1:8">
      <c r="A205" s="259"/>
      <c r="B205" s="77" t="s">
        <v>385</v>
      </c>
      <c r="C205" s="77" t="s">
        <v>386</v>
      </c>
      <c r="D205" s="18">
        <f t="shared" si="11"/>
        <v>165</v>
      </c>
      <c r="E205" s="19">
        <f t="shared" si="10"/>
        <v>0</v>
      </c>
      <c r="F205" s="19" t="s">
        <v>378</v>
      </c>
      <c r="G205" s="20">
        <v>0</v>
      </c>
    </row>
    <row r="206" spans="1:8">
      <c r="A206" s="257">
        <f>A204+1</f>
        <v>321</v>
      </c>
      <c r="B206" s="77" t="s">
        <v>387</v>
      </c>
      <c r="C206" s="77" t="s">
        <v>388</v>
      </c>
      <c r="D206" s="18">
        <f t="shared" si="11"/>
        <v>166</v>
      </c>
      <c r="E206" s="19">
        <f t="shared" si="10"/>
        <v>1</v>
      </c>
      <c r="F206" s="19"/>
      <c r="G206" s="20">
        <v>1</v>
      </c>
    </row>
    <row r="207" spans="1:8">
      <c r="A207" s="259"/>
      <c r="B207" s="77" t="s">
        <v>389</v>
      </c>
      <c r="C207" s="77" t="s">
        <v>390</v>
      </c>
      <c r="D207" s="18">
        <f t="shared" si="11"/>
        <v>167</v>
      </c>
      <c r="E207" s="19">
        <f t="shared" si="10"/>
        <v>1</v>
      </c>
      <c r="F207" s="19" t="s">
        <v>378</v>
      </c>
      <c r="G207" s="20">
        <v>1</v>
      </c>
    </row>
    <row r="208" spans="1:8">
      <c r="A208" s="257">
        <f>A206+1</f>
        <v>322</v>
      </c>
      <c r="B208" s="77" t="s">
        <v>391</v>
      </c>
      <c r="C208" s="77" t="s">
        <v>392</v>
      </c>
      <c r="D208" s="18">
        <f t="shared" si="11"/>
        <v>168</v>
      </c>
      <c r="E208" s="19">
        <f t="shared" si="10"/>
        <v>0</v>
      </c>
      <c r="F208" s="19"/>
      <c r="G208" s="20">
        <v>0</v>
      </c>
    </row>
    <row r="209" spans="1:7">
      <c r="A209" s="259"/>
      <c r="B209" s="77" t="s">
        <v>393</v>
      </c>
      <c r="C209" s="77" t="s">
        <v>394</v>
      </c>
      <c r="D209" s="18">
        <f t="shared" si="11"/>
        <v>169</v>
      </c>
      <c r="E209" s="19">
        <f t="shared" si="10"/>
        <v>0</v>
      </c>
      <c r="F209" s="19"/>
      <c r="G209" s="20">
        <v>0</v>
      </c>
    </row>
    <row r="210" spans="1:7">
      <c r="A210" s="81"/>
      <c r="B210" s="73" t="s">
        <v>395</v>
      </c>
      <c r="C210" s="76"/>
      <c r="D210" s="4"/>
      <c r="E210" s="19"/>
      <c r="F210" s="19"/>
      <c r="G210" s="20"/>
    </row>
    <row r="211" spans="1:7">
      <c r="A211" s="257">
        <f>A208+1</f>
        <v>323</v>
      </c>
      <c r="B211" s="77" t="s">
        <v>396</v>
      </c>
      <c r="C211" s="77" t="s">
        <v>397</v>
      </c>
      <c r="D211" s="18">
        <f>D209+1</f>
        <v>170</v>
      </c>
      <c r="E211" s="19">
        <f>G211</f>
        <v>23</v>
      </c>
      <c r="F211" s="19" t="s">
        <v>398</v>
      </c>
      <c r="G211" s="20">
        <v>23</v>
      </c>
    </row>
    <row r="212" spans="1:7">
      <c r="A212" s="258"/>
      <c r="B212" s="77" t="s">
        <v>399</v>
      </c>
      <c r="C212" s="77" t="s">
        <v>400</v>
      </c>
      <c r="D212" s="18">
        <f>D211+1</f>
        <v>171</v>
      </c>
      <c r="E212" s="19">
        <f>G212</f>
        <v>5</v>
      </c>
      <c r="F212" s="19" t="s">
        <v>117</v>
      </c>
      <c r="G212" s="20">
        <v>5</v>
      </c>
    </row>
    <row r="213" spans="1:7">
      <c r="A213" s="259"/>
      <c r="B213" s="77" t="s">
        <v>401</v>
      </c>
      <c r="C213" s="77" t="s">
        <v>402</v>
      </c>
      <c r="D213" s="18">
        <f>D212+1</f>
        <v>172</v>
      </c>
      <c r="E213" s="19">
        <f>G213</f>
        <v>18</v>
      </c>
      <c r="F213" s="19" t="s">
        <v>403</v>
      </c>
      <c r="G213" s="20">
        <v>18</v>
      </c>
    </row>
    <row r="214" spans="1:7">
      <c r="A214" s="81"/>
      <c r="B214" s="73" t="s">
        <v>404</v>
      </c>
      <c r="C214" s="76"/>
      <c r="D214" s="4"/>
      <c r="E214" s="19"/>
      <c r="F214" s="19"/>
      <c r="G214" s="20"/>
    </row>
    <row r="215" spans="1:7">
      <c r="A215" s="257">
        <f>A211+1</f>
        <v>324</v>
      </c>
      <c r="B215" s="77" t="s">
        <v>405</v>
      </c>
      <c r="C215" s="77" t="s">
        <v>406</v>
      </c>
      <c r="D215" s="18">
        <f>D213+1</f>
        <v>173</v>
      </c>
      <c r="E215" s="19">
        <f>G215</f>
        <v>15</v>
      </c>
      <c r="F215" s="19" t="s">
        <v>403</v>
      </c>
      <c r="G215" s="20">
        <v>15</v>
      </c>
    </row>
    <row r="216" spans="1:7">
      <c r="A216" s="258"/>
      <c r="B216" s="77" t="s">
        <v>407</v>
      </c>
      <c r="C216" s="77" t="s">
        <v>408</v>
      </c>
      <c r="D216" s="18">
        <f>D215+1</f>
        <v>174</v>
      </c>
      <c r="E216" s="19">
        <f>G216</f>
        <v>3</v>
      </c>
      <c r="F216" s="19" t="s">
        <v>403</v>
      </c>
      <c r="G216" s="20">
        <v>3</v>
      </c>
    </row>
    <row r="217" spans="1:7">
      <c r="A217" s="259"/>
      <c r="B217" s="77" t="s">
        <v>409</v>
      </c>
      <c r="C217" s="77" t="s">
        <v>410</v>
      </c>
      <c r="D217" s="18">
        <f>D216+1</f>
        <v>175</v>
      </c>
      <c r="E217" s="19">
        <f>G217</f>
        <v>0</v>
      </c>
      <c r="F217" s="19" t="s">
        <v>403</v>
      </c>
      <c r="G217" s="20">
        <v>0</v>
      </c>
    </row>
    <row r="218" spans="1:7">
      <c r="A218" s="81"/>
      <c r="B218" s="73" t="s">
        <v>411</v>
      </c>
      <c r="C218" s="76"/>
      <c r="D218" s="4"/>
      <c r="E218" s="19"/>
      <c r="F218" s="19"/>
      <c r="G218" s="20"/>
    </row>
    <row r="219" spans="1:7">
      <c r="A219" s="249">
        <f>A215+1</f>
        <v>325</v>
      </c>
      <c r="B219" s="73" t="s">
        <v>412</v>
      </c>
      <c r="C219" s="83"/>
      <c r="D219" s="4"/>
      <c r="E219" s="19"/>
      <c r="F219" s="19"/>
      <c r="G219" s="20"/>
    </row>
    <row r="220" spans="1:7">
      <c r="A220" s="250"/>
      <c r="B220" s="77" t="s">
        <v>413</v>
      </c>
      <c r="C220" s="77" t="s">
        <v>414</v>
      </c>
      <c r="D220" s="18">
        <f>D217+1</f>
        <v>176</v>
      </c>
      <c r="E220" s="19">
        <f t="shared" ref="E220:E230" si="12">G220</f>
        <v>5</v>
      </c>
      <c r="F220" s="19" t="s">
        <v>117</v>
      </c>
      <c r="G220" s="20">
        <v>5</v>
      </c>
    </row>
    <row r="221" spans="1:7">
      <c r="A221" s="250"/>
      <c r="B221" s="77" t="s">
        <v>415</v>
      </c>
      <c r="C221" s="77" t="s">
        <v>416</v>
      </c>
      <c r="D221" s="18">
        <f t="shared" ref="D221:D230" si="13">D220+1</f>
        <v>177</v>
      </c>
      <c r="E221" s="19">
        <f t="shared" si="12"/>
        <v>5</v>
      </c>
      <c r="F221" s="19" t="s">
        <v>117</v>
      </c>
      <c r="G221" s="20">
        <v>5</v>
      </c>
    </row>
    <row r="222" spans="1:7">
      <c r="A222" s="250"/>
      <c r="B222" s="77" t="s">
        <v>417</v>
      </c>
      <c r="C222" s="77" t="s">
        <v>418</v>
      </c>
      <c r="D222" s="18">
        <f t="shared" si="13"/>
        <v>178</v>
      </c>
      <c r="E222" s="19">
        <f t="shared" si="12"/>
        <v>5</v>
      </c>
      <c r="F222" s="19" t="s">
        <v>117</v>
      </c>
      <c r="G222" s="20">
        <v>5</v>
      </c>
    </row>
    <row r="223" spans="1:7">
      <c r="A223" s="250"/>
      <c r="B223" s="77" t="s">
        <v>419</v>
      </c>
      <c r="C223" s="77" t="s">
        <v>420</v>
      </c>
      <c r="D223" s="18">
        <f t="shared" si="13"/>
        <v>179</v>
      </c>
      <c r="E223" s="19">
        <f t="shared" si="12"/>
        <v>5</v>
      </c>
      <c r="F223" s="19" t="s">
        <v>117</v>
      </c>
      <c r="G223" s="20">
        <v>5</v>
      </c>
    </row>
    <row r="224" spans="1:7">
      <c r="A224" s="250"/>
      <c r="B224" s="77" t="s">
        <v>421</v>
      </c>
      <c r="C224" s="77" t="s">
        <v>422</v>
      </c>
      <c r="D224" s="18">
        <f t="shared" si="13"/>
        <v>180</v>
      </c>
      <c r="E224" s="19">
        <f t="shared" si="12"/>
        <v>1</v>
      </c>
      <c r="F224" s="19" t="s">
        <v>117</v>
      </c>
      <c r="G224" s="20">
        <v>1</v>
      </c>
    </row>
    <row r="225" spans="1:8">
      <c r="A225" s="250"/>
      <c r="B225" s="77" t="s">
        <v>423</v>
      </c>
      <c r="C225" s="77" t="s">
        <v>424</v>
      </c>
      <c r="D225" s="18">
        <f t="shared" si="13"/>
        <v>181</v>
      </c>
      <c r="E225" s="19">
        <f t="shared" si="12"/>
        <v>1</v>
      </c>
      <c r="F225" s="19" t="s">
        <v>117</v>
      </c>
      <c r="G225" s="20">
        <v>1</v>
      </c>
    </row>
    <row r="226" spans="1:8">
      <c r="A226" s="250"/>
      <c r="B226" s="77" t="s">
        <v>425</v>
      </c>
      <c r="C226" s="77" t="s">
        <v>426</v>
      </c>
      <c r="D226" s="18">
        <f t="shared" si="13"/>
        <v>182</v>
      </c>
      <c r="E226" s="19">
        <f t="shared" si="12"/>
        <v>1</v>
      </c>
      <c r="F226" s="19" t="s">
        <v>117</v>
      </c>
      <c r="G226" s="20">
        <v>1</v>
      </c>
    </row>
    <row r="227" spans="1:8">
      <c r="A227" s="250"/>
      <c r="B227" s="77" t="s">
        <v>427</v>
      </c>
      <c r="C227" s="77" t="s">
        <v>428</v>
      </c>
      <c r="D227" s="18">
        <f t="shared" si="13"/>
        <v>183</v>
      </c>
      <c r="E227" s="19">
        <f t="shared" si="12"/>
        <v>1</v>
      </c>
      <c r="F227" s="19" t="s">
        <v>117</v>
      </c>
      <c r="G227" s="20">
        <v>1</v>
      </c>
    </row>
    <row r="228" spans="1:8">
      <c r="A228" s="250"/>
      <c r="B228" s="77" t="s">
        <v>429</v>
      </c>
      <c r="C228" s="77" t="s">
        <v>430</v>
      </c>
      <c r="D228" s="18">
        <f t="shared" si="13"/>
        <v>184</v>
      </c>
      <c r="E228" s="19">
        <f t="shared" si="12"/>
        <v>5</v>
      </c>
      <c r="F228" s="19" t="s">
        <v>117</v>
      </c>
      <c r="G228" s="20">
        <v>5</v>
      </c>
    </row>
    <row r="229" spans="1:8">
      <c r="A229" s="250"/>
      <c r="B229" s="77" t="s">
        <v>431</v>
      </c>
      <c r="C229" s="77" t="s">
        <v>432</v>
      </c>
      <c r="D229" s="18">
        <f t="shared" si="13"/>
        <v>185</v>
      </c>
      <c r="E229" s="19">
        <f t="shared" si="12"/>
        <v>5</v>
      </c>
      <c r="F229" s="19" t="s">
        <v>117</v>
      </c>
      <c r="G229" s="20">
        <v>5</v>
      </c>
    </row>
    <row r="230" spans="1:8">
      <c r="A230" s="250"/>
      <c r="B230" s="77" t="s">
        <v>433</v>
      </c>
      <c r="C230" s="77" t="s">
        <v>434</v>
      </c>
      <c r="D230" s="18">
        <f t="shared" si="13"/>
        <v>186</v>
      </c>
      <c r="E230" s="19">
        <f t="shared" si="12"/>
        <v>5</v>
      </c>
      <c r="F230" s="19" t="s">
        <v>117</v>
      </c>
      <c r="G230" s="20">
        <v>5</v>
      </c>
    </row>
    <row r="231" spans="1:8">
      <c r="A231" s="250"/>
      <c r="B231" s="56" t="s">
        <v>435</v>
      </c>
      <c r="C231" s="56" t="s">
        <v>436</v>
      </c>
      <c r="D231" s="88" t="s">
        <v>174</v>
      </c>
      <c r="E231" s="25">
        <v>7</v>
      </c>
      <c r="F231" s="25"/>
      <c r="G231" s="20">
        <f>MIN(G220:G221,G223,G228:G230)</f>
        <v>5</v>
      </c>
      <c r="H231" s="8" t="s">
        <v>169</v>
      </c>
    </row>
    <row r="232" spans="1:8">
      <c r="A232" s="250"/>
      <c r="B232" s="60" t="s">
        <v>435</v>
      </c>
      <c r="C232" s="60" t="s">
        <v>436</v>
      </c>
      <c r="D232" s="18">
        <f>D230+1</f>
        <v>187</v>
      </c>
      <c r="E232" s="62">
        <f>G232</f>
        <v>5</v>
      </c>
      <c r="F232" s="62" t="s">
        <v>117</v>
      </c>
      <c r="G232" s="66">
        <f>G231</f>
        <v>5</v>
      </c>
      <c r="H232" s="8" t="s">
        <v>169</v>
      </c>
    </row>
    <row r="233" spans="1:8">
      <c r="A233" s="250"/>
      <c r="B233" s="56" t="s">
        <v>437</v>
      </c>
      <c r="C233" s="56" t="s">
        <v>438</v>
      </c>
      <c r="D233" s="88" t="s">
        <v>174</v>
      </c>
      <c r="E233" s="25">
        <v>8</v>
      </c>
      <c r="F233" s="25"/>
      <c r="G233" s="20">
        <f>G212</f>
        <v>5</v>
      </c>
      <c r="H233" s="8" t="s">
        <v>169</v>
      </c>
    </row>
    <row r="234" spans="1:8">
      <c r="A234" s="250"/>
      <c r="B234" s="60" t="s">
        <v>437</v>
      </c>
      <c r="C234" s="60" t="s">
        <v>438</v>
      </c>
      <c r="D234" s="18">
        <f>D232+1</f>
        <v>188</v>
      </c>
      <c r="E234" s="62">
        <f>G234</f>
        <v>5</v>
      </c>
      <c r="F234" s="62" t="s">
        <v>117</v>
      </c>
      <c r="G234" s="66">
        <f>G233</f>
        <v>5</v>
      </c>
      <c r="H234" s="8" t="s">
        <v>169</v>
      </c>
    </row>
    <row r="235" spans="1:8">
      <c r="A235" s="250"/>
      <c r="B235" s="56" t="s">
        <v>439</v>
      </c>
      <c r="C235" s="56" t="s">
        <v>440</v>
      </c>
      <c r="D235" s="88" t="s">
        <v>174</v>
      </c>
      <c r="E235" s="89">
        <v>100</v>
      </c>
      <c r="F235" s="25"/>
      <c r="G235" s="90">
        <f>G231/G233</f>
        <v>1</v>
      </c>
      <c r="H235" s="8" t="s">
        <v>169</v>
      </c>
    </row>
    <row r="236" spans="1:8">
      <c r="A236" s="251"/>
      <c r="B236" s="60" t="s">
        <v>439</v>
      </c>
      <c r="C236" s="60" t="s">
        <v>440</v>
      </c>
      <c r="D236" s="18">
        <f>D234+1</f>
        <v>189</v>
      </c>
      <c r="E236" s="91">
        <f>G236</f>
        <v>1</v>
      </c>
      <c r="F236" s="62" t="s">
        <v>441</v>
      </c>
      <c r="G236" s="92">
        <f>G235</f>
        <v>1</v>
      </c>
      <c r="H236" s="8" t="s">
        <v>169</v>
      </c>
    </row>
    <row r="237" spans="1:8">
      <c r="A237" s="93"/>
      <c r="B237" s="73" t="s">
        <v>442</v>
      </c>
      <c r="C237" s="76"/>
      <c r="D237" s="4"/>
      <c r="E237" s="19"/>
      <c r="F237" s="19"/>
      <c r="G237" s="20"/>
    </row>
    <row r="238" spans="1:8">
      <c r="A238" s="249">
        <f>A219+1</f>
        <v>326</v>
      </c>
      <c r="B238" s="77" t="s">
        <v>443</v>
      </c>
      <c r="C238" s="77" t="s">
        <v>444</v>
      </c>
      <c r="D238" s="18">
        <f>D236+1</f>
        <v>190</v>
      </c>
      <c r="E238" s="19">
        <f t="shared" ref="E238:E250" si="14">G238</f>
        <v>9</v>
      </c>
      <c r="F238" s="19" t="s">
        <v>403</v>
      </c>
      <c r="G238" s="20">
        <v>9</v>
      </c>
    </row>
    <row r="239" spans="1:8">
      <c r="A239" s="250"/>
      <c r="B239" s="77" t="s">
        <v>445</v>
      </c>
      <c r="C239" s="77" t="s">
        <v>446</v>
      </c>
      <c r="D239" s="18">
        <f t="shared" ref="D239:D250" si="15">D238+1</f>
        <v>191</v>
      </c>
      <c r="E239" s="19">
        <f t="shared" si="14"/>
        <v>18</v>
      </c>
      <c r="F239" s="19" t="s">
        <v>403</v>
      </c>
      <c r="G239" s="20">
        <v>18</v>
      </c>
    </row>
    <row r="240" spans="1:8">
      <c r="A240" s="250"/>
      <c r="B240" s="77" t="s">
        <v>447</v>
      </c>
      <c r="C240" s="77" t="s">
        <v>448</v>
      </c>
      <c r="D240" s="18">
        <f t="shared" si="15"/>
        <v>192</v>
      </c>
      <c r="E240" s="19">
        <f t="shared" si="14"/>
        <v>18</v>
      </c>
      <c r="F240" s="19" t="s">
        <v>403</v>
      </c>
      <c r="G240" s="20">
        <v>18</v>
      </c>
    </row>
    <row r="241" spans="1:8">
      <c r="A241" s="250"/>
      <c r="B241" s="77" t="s">
        <v>449</v>
      </c>
      <c r="C241" s="77" t="s">
        <v>450</v>
      </c>
      <c r="D241" s="18">
        <f t="shared" si="15"/>
        <v>193</v>
      </c>
      <c r="E241" s="19">
        <f t="shared" si="14"/>
        <v>0</v>
      </c>
      <c r="F241" s="19" t="s">
        <v>117</v>
      </c>
      <c r="G241" s="20">
        <v>0</v>
      </c>
    </row>
    <row r="242" spans="1:8">
      <c r="A242" s="250"/>
      <c r="B242" s="77" t="s">
        <v>451</v>
      </c>
      <c r="C242" s="77" t="s">
        <v>452</v>
      </c>
      <c r="D242" s="18">
        <f t="shared" si="15"/>
        <v>194</v>
      </c>
      <c r="E242" s="19">
        <f t="shared" si="14"/>
        <v>18</v>
      </c>
      <c r="F242" s="19" t="s">
        <v>117</v>
      </c>
      <c r="G242" s="20">
        <v>18</v>
      </c>
    </row>
    <row r="243" spans="1:8">
      <c r="A243" s="250"/>
      <c r="B243" s="77" t="s">
        <v>453</v>
      </c>
      <c r="C243" s="77" t="s">
        <v>454</v>
      </c>
      <c r="D243" s="18">
        <f t="shared" si="15"/>
        <v>195</v>
      </c>
      <c r="E243" s="19">
        <f t="shared" si="14"/>
        <v>1</v>
      </c>
      <c r="F243" s="19" t="s">
        <v>403</v>
      </c>
      <c r="G243" s="20">
        <v>1</v>
      </c>
    </row>
    <row r="244" spans="1:8">
      <c r="A244" s="250"/>
      <c r="B244" s="77" t="s">
        <v>455</v>
      </c>
      <c r="C244" s="77" t="s">
        <v>456</v>
      </c>
      <c r="D244" s="18">
        <f t="shared" si="15"/>
        <v>196</v>
      </c>
      <c r="E244" s="19">
        <f t="shared" si="14"/>
        <v>3</v>
      </c>
      <c r="F244" s="19" t="s">
        <v>403</v>
      </c>
      <c r="G244" s="20">
        <v>3</v>
      </c>
    </row>
    <row r="245" spans="1:8">
      <c r="A245" s="250"/>
      <c r="B245" s="77" t="s">
        <v>457</v>
      </c>
      <c r="C245" s="77" t="s">
        <v>458</v>
      </c>
      <c r="D245" s="18">
        <f t="shared" si="15"/>
        <v>197</v>
      </c>
      <c r="E245" s="19">
        <f t="shared" si="14"/>
        <v>0</v>
      </c>
      <c r="F245" s="19" t="s">
        <v>403</v>
      </c>
      <c r="G245" s="20">
        <v>0</v>
      </c>
    </row>
    <row r="246" spans="1:8">
      <c r="A246" s="250"/>
      <c r="B246" s="77" t="s">
        <v>459</v>
      </c>
      <c r="C246" s="77" t="s">
        <v>460</v>
      </c>
      <c r="D246" s="18">
        <f t="shared" si="15"/>
        <v>198</v>
      </c>
      <c r="E246" s="19">
        <f t="shared" si="14"/>
        <v>18</v>
      </c>
      <c r="F246" s="19" t="s">
        <v>403</v>
      </c>
      <c r="G246" s="20">
        <v>18</v>
      </c>
    </row>
    <row r="247" spans="1:8">
      <c r="A247" s="250"/>
      <c r="B247" s="77" t="s">
        <v>461</v>
      </c>
      <c r="C247" s="77" t="s">
        <v>462</v>
      </c>
      <c r="D247" s="18">
        <f t="shared" si="15"/>
        <v>199</v>
      </c>
      <c r="E247" s="19">
        <f t="shared" si="14"/>
        <v>18</v>
      </c>
      <c r="F247" s="19" t="s">
        <v>403</v>
      </c>
      <c r="G247" s="20">
        <v>18</v>
      </c>
    </row>
    <row r="248" spans="1:8">
      <c r="A248" s="250"/>
      <c r="B248" s="77" t="s">
        <v>463</v>
      </c>
      <c r="C248" s="77" t="s">
        <v>464</v>
      </c>
      <c r="D248" s="18">
        <f t="shared" si="15"/>
        <v>200</v>
      </c>
      <c r="E248" s="19">
        <f t="shared" si="14"/>
        <v>18</v>
      </c>
      <c r="F248" s="19" t="s">
        <v>403</v>
      </c>
      <c r="G248" s="20">
        <v>18</v>
      </c>
    </row>
    <row r="249" spans="1:8">
      <c r="A249" s="250"/>
      <c r="B249" s="77" t="s">
        <v>465</v>
      </c>
      <c r="C249" s="77" t="s">
        <v>466</v>
      </c>
      <c r="D249" s="18">
        <f t="shared" si="15"/>
        <v>201</v>
      </c>
      <c r="E249" s="19">
        <f t="shared" si="14"/>
        <v>18</v>
      </c>
      <c r="F249" s="19" t="s">
        <v>403</v>
      </c>
      <c r="G249" s="20">
        <v>18</v>
      </c>
    </row>
    <row r="250" spans="1:8">
      <c r="A250" s="250"/>
      <c r="B250" s="77" t="s">
        <v>467</v>
      </c>
      <c r="C250" s="77" t="s">
        <v>468</v>
      </c>
      <c r="D250" s="18">
        <f t="shared" si="15"/>
        <v>202</v>
      </c>
      <c r="E250" s="19">
        <f t="shared" si="14"/>
        <v>18</v>
      </c>
      <c r="F250" s="19" t="s">
        <v>117</v>
      </c>
      <c r="G250" s="20">
        <v>18</v>
      </c>
    </row>
    <row r="251" spans="1:8">
      <c r="A251" s="250"/>
      <c r="B251" s="60" t="s">
        <v>469</v>
      </c>
      <c r="C251" s="60" t="s">
        <v>470</v>
      </c>
      <c r="D251" s="88" t="s">
        <v>174</v>
      </c>
      <c r="E251" s="19"/>
      <c r="F251" s="19"/>
      <c r="G251" s="94">
        <f>MIN(G238:G240,G246:G249)</f>
        <v>9</v>
      </c>
      <c r="H251" s="8" t="s">
        <v>169</v>
      </c>
    </row>
    <row r="252" spans="1:8">
      <c r="A252" s="250"/>
      <c r="B252" s="60" t="s">
        <v>469</v>
      </c>
      <c r="C252" s="60" t="s">
        <v>470</v>
      </c>
      <c r="D252" s="18">
        <f>D250+1</f>
        <v>203</v>
      </c>
      <c r="E252" s="19"/>
      <c r="F252" s="19" t="s">
        <v>403</v>
      </c>
      <c r="G252" s="94">
        <f>G251</f>
        <v>9</v>
      </c>
      <c r="H252" s="8" t="s">
        <v>169</v>
      </c>
    </row>
    <row r="253" spans="1:8">
      <c r="A253" s="250"/>
      <c r="B253" s="60" t="s">
        <v>471</v>
      </c>
      <c r="C253" s="60" t="s">
        <v>472</v>
      </c>
      <c r="D253" s="88" t="s">
        <v>174</v>
      </c>
      <c r="E253" s="19"/>
      <c r="F253" s="19"/>
      <c r="G253" s="94">
        <f>G213</f>
        <v>18</v>
      </c>
      <c r="H253" s="8" t="s">
        <v>169</v>
      </c>
    </row>
    <row r="254" spans="1:8">
      <c r="A254" s="250"/>
      <c r="B254" s="60" t="s">
        <v>471</v>
      </c>
      <c r="C254" s="60" t="s">
        <v>472</v>
      </c>
      <c r="D254" s="18">
        <f>D252+1</f>
        <v>204</v>
      </c>
      <c r="E254" s="19"/>
      <c r="F254" s="19" t="s">
        <v>403</v>
      </c>
      <c r="G254" s="94">
        <f>G253</f>
        <v>18</v>
      </c>
      <c r="H254" s="8" t="s">
        <v>169</v>
      </c>
    </row>
    <row r="255" spans="1:8">
      <c r="A255" s="250"/>
      <c r="B255" s="56" t="s">
        <v>473</v>
      </c>
      <c r="C255" s="56" t="s">
        <v>474</v>
      </c>
      <c r="D255" s="88" t="s">
        <v>174</v>
      </c>
      <c r="E255" s="89">
        <v>78.67</v>
      </c>
      <c r="F255" s="25"/>
      <c r="G255" s="90">
        <f>G251/G253</f>
        <v>0.5</v>
      </c>
      <c r="H255" s="8" t="s">
        <v>169</v>
      </c>
    </row>
    <row r="256" spans="1:8">
      <c r="A256" s="251"/>
      <c r="B256" s="60" t="s">
        <v>473</v>
      </c>
      <c r="C256" s="60" t="s">
        <v>474</v>
      </c>
      <c r="D256" s="18">
        <f>D254+1</f>
        <v>205</v>
      </c>
      <c r="E256" s="78">
        <f>G256</f>
        <v>0.5</v>
      </c>
      <c r="F256" s="19" t="s">
        <v>441</v>
      </c>
      <c r="G256" s="92">
        <f>G255</f>
        <v>0.5</v>
      </c>
      <c r="H256" s="8" t="s">
        <v>169</v>
      </c>
    </row>
    <row r="257" spans="1:7">
      <c r="A257" s="93"/>
      <c r="B257" s="82" t="s">
        <v>475</v>
      </c>
      <c r="C257" s="77"/>
      <c r="D257" s="4"/>
      <c r="E257" s="19"/>
      <c r="F257" s="19"/>
      <c r="G257" s="20"/>
    </row>
    <row r="258" spans="1:7">
      <c r="A258" s="249">
        <f>A238+1</f>
        <v>327</v>
      </c>
      <c r="B258" s="77" t="s">
        <v>476</v>
      </c>
      <c r="C258" s="77" t="s">
        <v>477</v>
      </c>
      <c r="D258" s="18">
        <f>D256+1</f>
        <v>206</v>
      </c>
      <c r="E258" s="19">
        <f>G258</f>
        <v>42</v>
      </c>
      <c r="F258" s="19" t="s">
        <v>403</v>
      </c>
      <c r="G258" s="20">
        <v>42</v>
      </c>
    </row>
    <row r="259" spans="1:7">
      <c r="A259" s="251"/>
      <c r="B259" s="77" t="s">
        <v>478</v>
      </c>
      <c r="C259" s="77" t="s">
        <v>479</v>
      </c>
      <c r="D259" s="18">
        <f>D258+1</f>
        <v>207</v>
      </c>
      <c r="E259" s="19">
        <f>G259</f>
        <v>42</v>
      </c>
      <c r="F259" s="19" t="s">
        <v>403</v>
      </c>
      <c r="G259" s="20">
        <v>42</v>
      </c>
    </row>
    <row r="260" spans="1:7">
      <c r="A260" s="263" t="s">
        <v>480</v>
      </c>
      <c r="B260" s="264"/>
      <c r="C260" s="265"/>
      <c r="D260" s="4"/>
      <c r="E260" s="19"/>
      <c r="F260" s="19"/>
      <c r="G260" s="20"/>
    </row>
    <row r="261" spans="1:7">
      <c r="A261" s="95"/>
      <c r="B261" s="96" t="s">
        <v>481</v>
      </c>
      <c r="C261" s="76"/>
      <c r="D261" s="4"/>
      <c r="E261" s="19"/>
      <c r="F261" s="19"/>
      <c r="G261" s="20"/>
    </row>
    <row r="262" spans="1:7">
      <c r="A262" s="249">
        <f>A258+1</f>
        <v>328</v>
      </c>
      <c r="B262" s="77" t="s">
        <v>482</v>
      </c>
      <c r="C262" s="77" t="s">
        <v>483</v>
      </c>
      <c r="D262" s="18">
        <f>D259+1</f>
        <v>208</v>
      </c>
      <c r="E262" s="19">
        <f t="shared" ref="E262:E273" si="16">G262</f>
        <v>0</v>
      </c>
      <c r="F262" s="19" t="s">
        <v>357</v>
      </c>
      <c r="G262" s="20">
        <v>0</v>
      </c>
    </row>
    <row r="263" spans="1:7">
      <c r="A263" s="250"/>
      <c r="B263" s="77" t="s">
        <v>484</v>
      </c>
      <c r="C263" s="77" t="s">
        <v>485</v>
      </c>
      <c r="D263" s="18">
        <f t="shared" ref="D263:D273" si="17">D262+1</f>
        <v>209</v>
      </c>
      <c r="E263" s="19">
        <f t="shared" si="16"/>
        <v>0</v>
      </c>
      <c r="F263" s="19" t="s">
        <v>117</v>
      </c>
      <c r="G263" s="20">
        <v>0</v>
      </c>
    </row>
    <row r="264" spans="1:7">
      <c r="A264" s="250"/>
      <c r="B264" s="77" t="s">
        <v>486</v>
      </c>
      <c r="C264" s="77" t="s">
        <v>487</v>
      </c>
      <c r="D264" s="18">
        <f t="shared" si="17"/>
        <v>210</v>
      </c>
      <c r="E264" s="78">
        <f t="shared" si="16"/>
        <v>1000</v>
      </c>
      <c r="F264" s="19" t="s">
        <v>255</v>
      </c>
      <c r="G264" s="79">
        <v>1000</v>
      </c>
    </row>
    <row r="265" spans="1:7">
      <c r="A265" s="251"/>
      <c r="B265" s="77" t="s">
        <v>488</v>
      </c>
      <c r="C265" s="77" t="s">
        <v>489</v>
      </c>
      <c r="D265" s="18">
        <f t="shared" si="17"/>
        <v>211</v>
      </c>
      <c r="E265" s="19">
        <f t="shared" si="16"/>
        <v>10</v>
      </c>
      <c r="F265" s="19" t="s">
        <v>258</v>
      </c>
      <c r="G265" s="64">
        <v>10</v>
      </c>
    </row>
    <row r="266" spans="1:7">
      <c r="A266" s="249">
        <f>A262+1</f>
        <v>329</v>
      </c>
      <c r="B266" s="77" t="s">
        <v>490</v>
      </c>
      <c r="C266" s="77" t="s">
        <v>491</v>
      </c>
      <c r="D266" s="18">
        <f t="shared" si="17"/>
        <v>212</v>
      </c>
      <c r="E266" s="19">
        <f t="shared" si="16"/>
        <v>0</v>
      </c>
      <c r="F266" s="19" t="s">
        <v>357</v>
      </c>
      <c r="G266" s="20">
        <v>0</v>
      </c>
    </row>
    <row r="267" spans="1:7">
      <c r="A267" s="250"/>
      <c r="B267" s="77" t="s">
        <v>492</v>
      </c>
      <c r="C267" s="77" t="s">
        <v>493</v>
      </c>
      <c r="D267" s="18">
        <f t="shared" si="17"/>
        <v>213</v>
      </c>
      <c r="E267" s="19">
        <f t="shared" si="16"/>
        <v>0</v>
      </c>
      <c r="F267" s="19" t="s">
        <v>117</v>
      </c>
      <c r="G267" s="20">
        <v>0</v>
      </c>
    </row>
    <row r="268" spans="1:7">
      <c r="A268" s="250"/>
      <c r="B268" s="77" t="s">
        <v>494</v>
      </c>
      <c r="C268" s="77" t="s">
        <v>495</v>
      </c>
      <c r="D268" s="18">
        <f t="shared" si="17"/>
        <v>214</v>
      </c>
      <c r="E268" s="78">
        <f t="shared" si="16"/>
        <v>300</v>
      </c>
      <c r="F268" s="19" t="s">
        <v>255</v>
      </c>
      <c r="G268" s="79">
        <v>300</v>
      </c>
    </row>
    <row r="269" spans="1:7">
      <c r="A269" s="251"/>
      <c r="B269" s="77" t="s">
        <v>496</v>
      </c>
      <c r="C269" s="77" t="s">
        <v>497</v>
      </c>
      <c r="D269" s="18">
        <f t="shared" si="17"/>
        <v>215</v>
      </c>
      <c r="E269" s="19">
        <f t="shared" si="16"/>
        <v>5</v>
      </c>
      <c r="F269" s="19" t="s">
        <v>258</v>
      </c>
      <c r="G269" s="64">
        <v>5</v>
      </c>
    </row>
    <row r="270" spans="1:7">
      <c r="A270" s="249">
        <f>A266+1</f>
        <v>330</v>
      </c>
      <c r="B270" s="77" t="s">
        <v>498</v>
      </c>
      <c r="C270" s="77" t="s">
        <v>499</v>
      </c>
      <c r="D270" s="18">
        <f t="shared" si="17"/>
        <v>216</v>
      </c>
      <c r="E270" s="19">
        <f t="shared" si="16"/>
        <v>0</v>
      </c>
      <c r="F270" s="19" t="s">
        <v>357</v>
      </c>
      <c r="G270" s="20">
        <v>0</v>
      </c>
    </row>
    <row r="271" spans="1:7">
      <c r="A271" s="250"/>
      <c r="B271" s="77" t="s">
        <v>500</v>
      </c>
      <c r="C271" s="77" t="s">
        <v>501</v>
      </c>
      <c r="D271" s="18">
        <f t="shared" si="17"/>
        <v>217</v>
      </c>
      <c r="E271" s="19">
        <f t="shared" si="16"/>
        <v>0</v>
      </c>
      <c r="F271" s="19" t="s">
        <v>117</v>
      </c>
      <c r="G271" s="20">
        <v>0</v>
      </c>
    </row>
    <row r="272" spans="1:7">
      <c r="A272" s="250"/>
      <c r="B272" s="77" t="s">
        <v>502</v>
      </c>
      <c r="C272" s="77" t="s">
        <v>503</v>
      </c>
      <c r="D272" s="18">
        <f t="shared" si="17"/>
        <v>218</v>
      </c>
      <c r="E272" s="78">
        <f t="shared" si="16"/>
        <v>0</v>
      </c>
      <c r="F272" s="19" t="s">
        <v>255</v>
      </c>
      <c r="G272" s="79">
        <v>0</v>
      </c>
    </row>
    <row r="273" spans="1:8">
      <c r="A273" s="251"/>
      <c r="B273" s="77" t="s">
        <v>504</v>
      </c>
      <c r="C273" s="77" t="s">
        <v>505</v>
      </c>
      <c r="D273" s="18">
        <f t="shared" si="17"/>
        <v>219</v>
      </c>
      <c r="E273" s="19">
        <f t="shared" si="16"/>
        <v>0</v>
      </c>
      <c r="F273" s="19" t="s">
        <v>258</v>
      </c>
      <c r="G273" s="64">
        <v>0</v>
      </c>
    </row>
    <row r="274" spans="1:8">
      <c r="A274" s="97"/>
      <c r="B274" s="73" t="s">
        <v>506</v>
      </c>
      <c r="C274" s="76"/>
      <c r="D274" s="4"/>
      <c r="E274" s="19"/>
      <c r="F274" s="19"/>
      <c r="G274" s="20"/>
    </row>
    <row r="275" spans="1:8">
      <c r="A275" s="97">
        <f>A270+1</f>
        <v>331</v>
      </c>
      <c r="B275" s="77" t="s">
        <v>507</v>
      </c>
      <c r="C275" s="77" t="s">
        <v>508</v>
      </c>
      <c r="D275" s="18">
        <f>D273+1</f>
        <v>220</v>
      </c>
      <c r="E275" s="19">
        <f t="shared" ref="E275:E289" si="18">G275</f>
        <v>2</v>
      </c>
      <c r="F275" s="19"/>
      <c r="G275" s="20">
        <v>2</v>
      </c>
    </row>
    <row r="276" spans="1:8">
      <c r="A276" s="249">
        <f>A275+1</f>
        <v>332</v>
      </c>
      <c r="B276" s="77" t="s">
        <v>509</v>
      </c>
      <c r="C276" s="77" t="s">
        <v>510</v>
      </c>
      <c r="D276" s="18">
        <f t="shared" ref="D276:D289" si="19">D275+1</f>
        <v>221</v>
      </c>
      <c r="E276" s="19">
        <f t="shared" si="18"/>
        <v>1</v>
      </c>
      <c r="F276" s="19"/>
      <c r="G276" s="20">
        <v>1</v>
      </c>
    </row>
    <row r="277" spans="1:8">
      <c r="A277" s="251"/>
      <c r="B277" s="77" t="s">
        <v>511</v>
      </c>
      <c r="C277" s="77" t="s">
        <v>512</v>
      </c>
      <c r="D277" s="18">
        <f t="shared" si="19"/>
        <v>222</v>
      </c>
      <c r="E277" s="19">
        <f t="shared" si="18"/>
        <v>20</v>
      </c>
      <c r="F277" s="19" t="s">
        <v>403</v>
      </c>
      <c r="G277" s="20">
        <v>20</v>
      </c>
    </row>
    <row r="278" spans="1:8">
      <c r="A278" s="249">
        <f>A276+1</f>
        <v>333</v>
      </c>
      <c r="B278" s="77" t="s">
        <v>513</v>
      </c>
      <c r="C278" s="77" t="s">
        <v>514</v>
      </c>
      <c r="D278" s="18">
        <f t="shared" si="19"/>
        <v>223</v>
      </c>
      <c r="E278" s="19">
        <f t="shared" si="18"/>
        <v>1</v>
      </c>
      <c r="F278" s="19"/>
      <c r="G278" s="20">
        <v>1</v>
      </c>
    </row>
    <row r="279" spans="1:8">
      <c r="A279" s="250"/>
      <c r="B279" s="77" t="s">
        <v>515</v>
      </c>
      <c r="C279" s="77" t="s">
        <v>516</v>
      </c>
      <c r="D279" s="18">
        <f t="shared" si="19"/>
        <v>224</v>
      </c>
      <c r="E279" s="19">
        <f t="shared" si="18"/>
        <v>11</v>
      </c>
      <c r="F279" s="19" t="s">
        <v>403</v>
      </c>
      <c r="G279" s="20">
        <v>11</v>
      </c>
    </row>
    <row r="280" spans="1:8">
      <c r="A280" s="250"/>
      <c r="B280" s="77" t="s">
        <v>517</v>
      </c>
      <c r="C280" s="77" t="s">
        <v>518</v>
      </c>
      <c r="D280" s="18">
        <f t="shared" si="19"/>
        <v>225</v>
      </c>
      <c r="E280" s="19">
        <f t="shared" si="18"/>
        <v>0</v>
      </c>
      <c r="F280" s="19" t="s">
        <v>117</v>
      </c>
      <c r="G280" s="20">
        <v>0</v>
      </c>
      <c r="H280" s="67" t="s">
        <v>169</v>
      </c>
    </row>
    <row r="281" spans="1:8">
      <c r="A281" s="250"/>
      <c r="B281" s="77" t="s">
        <v>519</v>
      </c>
      <c r="C281" s="77" t="s">
        <v>520</v>
      </c>
      <c r="D281" s="18">
        <f t="shared" si="19"/>
        <v>226</v>
      </c>
      <c r="E281" s="19">
        <f t="shared" si="18"/>
        <v>0</v>
      </c>
      <c r="F281" s="19" t="s">
        <v>117</v>
      </c>
      <c r="G281" s="20">
        <v>0</v>
      </c>
      <c r="H281" s="67" t="s">
        <v>169</v>
      </c>
    </row>
    <row r="282" spans="1:8">
      <c r="A282" s="250"/>
      <c r="B282" s="77" t="s">
        <v>521</v>
      </c>
      <c r="C282" s="77" t="s">
        <v>522</v>
      </c>
      <c r="D282" s="18">
        <f t="shared" si="19"/>
        <v>227</v>
      </c>
      <c r="E282" s="19">
        <f t="shared" si="18"/>
        <v>0</v>
      </c>
      <c r="F282" s="19" t="s">
        <v>117</v>
      </c>
      <c r="G282" s="20">
        <v>0</v>
      </c>
      <c r="H282" s="67" t="s">
        <v>169</v>
      </c>
    </row>
    <row r="283" spans="1:8">
      <c r="A283" s="250"/>
      <c r="B283" s="77" t="s">
        <v>523</v>
      </c>
      <c r="C283" s="77" t="s">
        <v>524</v>
      </c>
      <c r="D283" s="18">
        <f t="shared" si="19"/>
        <v>228</v>
      </c>
      <c r="E283" s="19">
        <f t="shared" si="18"/>
        <v>0</v>
      </c>
      <c r="F283" s="19" t="s">
        <v>117</v>
      </c>
      <c r="G283" s="20">
        <v>0</v>
      </c>
      <c r="H283" s="67" t="s">
        <v>169</v>
      </c>
    </row>
    <row r="284" spans="1:8">
      <c r="A284" s="250"/>
      <c r="B284" s="77" t="s">
        <v>525</v>
      </c>
      <c r="C284" s="77" t="s">
        <v>526</v>
      </c>
      <c r="D284" s="18">
        <f t="shared" si="19"/>
        <v>229</v>
      </c>
      <c r="E284" s="19">
        <f t="shared" si="18"/>
        <v>0</v>
      </c>
      <c r="F284" s="19" t="s">
        <v>117</v>
      </c>
      <c r="G284" s="20">
        <v>0</v>
      </c>
      <c r="H284" s="67" t="s">
        <v>169</v>
      </c>
    </row>
    <row r="285" spans="1:8">
      <c r="A285" s="250"/>
      <c r="B285" s="77" t="s">
        <v>527</v>
      </c>
      <c r="C285" s="77" t="s">
        <v>528</v>
      </c>
      <c r="D285" s="18">
        <f t="shared" si="19"/>
        <v>230</v>
      </c>
      <c r="E285" s="19">
        <f t="shared" si="18"/>
        <v>0</v>
      </c>
      <c r="F285" s="19" t="s">
        <v>117</v>
      </c>
      <c r="G285" s="20">
        <v>0</v>
      </c>
      <c r="H285" s="67" t="s">
        <v>169</v>
      </c>
    </row>
    <row r="286" spans="1:8">
      <c r="A286" s="250"/>
      <c r="B286" s="77" t="s">
        <v>529</v>
      </c>
      <c r="C286" s="77" t="s">
        <v>530</v>
      </c>
      <c r="D286" s="18">
        <f t="shared" si="19"/>
        <v>231</v>
      </c>
      <c r="E286" s="19">
        <f t="shared" si="18"/>
        <v>0</v>
      </c>
      <c r="F286" s="19" t="s">
        <v>117</v>
      </c>
      <c r="G286" s="20">
        <v>0</v>
      </c>
      <c r="H286" s="67" t="s">
        <v>169</v>
      </c>
    </row>
    <row r="287" spans="1:8">
      <c r="A287" s="250"/>
      <c r="B287" s="77" t="s">
        <v>531</v>
      </c>
      <c r="C287" s="77" t="s">
        <v>532</v>
      </c>
      <c r="D287" s="18">
        <f t="shared" si="19"/>
        <v>232</v>
      </c>
      <c r="E287" s="19">
        <f t="shared" si="18"/>
        <v>0</v>
      </c>
      <c r="F287" s="19" t="s">
        <v>117</v>
      </c>
      <c r="G287" s="20">
        <v>0</v>
      </c>
      <c r="H287" s="67" t="s">
        <v>169</v>
      </c>
    </row>
    <row r="288" spans="1:8">
      <c r="A288" s="250"/>
      <c r="B288" s="77" t="s">
        <v>533</v>
      </c>
      <c r="C288" s="77" t="s">
        <v>534</v>
      </c>
      <c r="D288" s="18">
        <f t="shared" si="19"/>
        <v>233</v>
      </c>
      <c r="E288" s="19">
        <f t="shared" si="18"/>
        <v>0</v>
      </c>
      <c r="F288" s="19" t="s">
        <v>117</v>
      </c>
      <c r="G288" s="20">
        <v>0</v>
      </c>
      <c r="H288" s="67" t="s">
        <v>169</v>
      </c>
    </row>
    <row r="289" spans="1:8">
      <c r="A289" s="251"/>
      <c r="B289" s="77" t="s">
        <v>535</v>
      </c>
      <c r="C289" s="77" t="s">
        <v>536</v>
      </c>
      <c r="D289" s="18">
        <f t="shared" si="19"/>
        <v>234</v>
      </c>
      <c r="E289" s="19">
        <f t="shared" si="18"/>
        <v>0</v>
      </c>
      <c r="F289" s="19" t="s">
        <v>117</v>
      </c>
      <c r="G289" s="20">
        <v>0</v>
      </c>
      <c r="H289" s="67" t="s">
        <v>169</v>
      </c>
    </row>
    <row r="290" spans="1:8">
      <c r="A290" s="97"/>
      <c r="B290" s="73" t="s">
        <v>537</v>
      </c>
      <c r="C290" s="76"/>
      <c r="D290" s="4"/>
      <c r="E290" s="19"/>
      <c r="F290" s="19"/>
      <c r="G290" s="20"/>
    </row>
    <row r="291" spans="1:8">
      <c r="A291" s="249">
        <f>A278+1</f>
        <v>334</v>
      </c>
      <c r="B291" s="77" t="s">
        <v>538</v>
      </c>
      <c r="C291" s="77" t="s">
        <v>539</v>
      </c>
      <c r="D291" s="18">
        <f>D289+1</f>
        <v>235</v>
      </c>
      <c r="E291" s="19">
        <f t="shared" ref="E291:E301" si="20">G291</f>
        <v>1</v>
      </c>
      <c r="F291" s="19"/>
      <c r="G291" s="20">
        <v>1</v>
      </c>
    </row>
    <row r="292" spans="1:8" s="68" customFormat="1">
      <c r="A292" s="250"/>
      <c r="B292" s="77" t="s">
        <v>540</v>
      </c>
      <c r="C292" s="77" t="s">
        <v>541</v>
      </c>
      <c r="D292" s="18">
        <f t="shared" ref="D292:D309" si="21">D291+1</f>
        <v>236</v>
      </c>
      <c r="E292" s="19">
        <f t="shared" si="20"/>
        <v>1</v>
      </c>
      <c r="F292" s="19" t="s">
        <v>357</v>
      </c>
      <c r="G292" s="20">
        <v>1</v>
      </c>
      <c r="H292" s="67" t="s">
        <v>169</v>
      </c>
    </row>
    <row r="293" spans="1:8" s="68" customFormat="1">
      <c r="A293" s="250"/>
      <c r="B293" s="77" t="s">
        <v>542</v>
      </c>
      <c r="C293" s="77" t="s">
        <v>543</v>
      </c>
      <c r="D293" s="18">
        <f t="shared" si="21"/>
        <v>237</v>
      </c>
      <c r="E293" s="19">
        <f t="shared" si="20"/>
        <v>0</v>
      </c>
      <c r="F293" s="19" t="s">
        <v>357</v>
      </c>
      <c r="G293" s="20">
        <v>0</v>
      </c>
      <c r="H293" s="67" t="s">
        <v>169</v>
      </c>
    </row>
    <row r="294" spans="1:8">
      <c r="A294" s="250"/>
      <c r="B294" s="77" t="s">
        <v>544</v>
      </c>
      <c r="C294" s="77" t="s">
        <v>545</v>
      </c>
      <c r="D294" s="18">
        <f t="shared" si="21"/>
        <v>238</v>
      </c>
      <c r="E294" s="78">
        <f t="shared" si="20"/>
        <v>100</v>
      </c>
      <c r="F294" s="19" t="s">
        <v>255</v>
      </c>
      <c r="G294" s="79">
        <v>100</v>
      </c>
    </row>
    <row r="295" spans="1:8">
      <c r="A295" s="250"/>
      <c r="B295" s="77" t="s">
        <v>546</v>
      </c>
      <c r="C295" s="77" t="s">
        <v>547</v>
      </c>
      <c r="D295" s="18">
        <f t="shared" si="21"/>
        <v>239</v>
      </c>
      <c r="E295" s="19">
        <f t="shared" si="20"/>
        <v>2</v>
      </c>
      <c r="F295" s="19" t="s">
        <v>258</v>
      </c>
      <c r="G295" s="20">
        <v>2</v>
      </c>
    </row>
    <row r="296" spans="1:8">
      <c r="A296" s="250"/>
      <c r="B296" s="77" t="s">
        <v>548</v>
      </c>
      <c r="C296" s="77" t="s">
        <v>549</v>
      </c>
      <c r="D296" s="18">
        <f t="shared" si="21"/>
        <v>240</v>
      </c>
      <c r="E296" s="19">
        <f t="shared" si="20"/>
        <v>0</v>
      </c>
      <c r="F296" s="19"/>
      <c r="G296" s="20">
        <v>0</v>
      </c>
      <c r="H296" s="67" t="s">
        <v>169</v>
      </c>
    </row>
    <row r="297" spans="1:8">
      <c r="A297" s="250"/>
      <c r="B297" s="77" t="s">
        <v>550</v>
      </c>
      <c r="C297" s="77" t="s">
        <v>551</v>
      </c>
      <c r="D297" s="18">
        <f t="shared" si="21"/>
        <v>241</v>
      </c>
      <c r="E297" s="19">
        <f t="shared" si="20"/>
        <v>0</v>
      </c>
      <c r="F297" s="19" t="s">
        <v>255</v>
      </c>
      <c r="G297" s="79">
        <v>0</v>
      </c>
      <c r="H297" s="67" t="s">
        <v>169</v>
      </c>
    </row>
    <row r="298" spans="1:8">
      <c r="A298" s="250"/>
      <c r="B298" s="77" t="s">
        <v>552</v>
      </c>
      <c r="C298" s="77" t="s">
        <v>553</v>
      </c>
      <c r="D298" s="18">
        <f t="shared" si="21"/>
        <v>242</v>
      </c>
      <c r="E298" s="19">
        <f t="shared" si="20"/>
        <v>0</v>
      </c>
      <c r="F298" s="19"/>
      <c r="G298" s="20">
        <v>0</v>
      </c>
      <c r="H298" s="67" t="s">
        <v>169</v>
      </c>
    </row>
    <row r="299" spans="1:8">
      <c r="A299" s="250"/>
      <c r="B299" s="77" t="s">
        <v>554</v>
      </c>
      <c r="C299" s="77" t="s">
        <v>555</v>
      </c>
      <c r="D299" s="18">
        <f t="shared" si="21"/>
        <v>243</v>
      </c>
      <c r="E299" s="19">
        <f t="shared" si="20"/>
        <v>0</v>
      </c>
      <c r="F299" s="19" t="s">
        <v>255</v>
      </c>
      <c r="G299" s="79">
        <v>0</v>
      </c>
      <c r="H299" s="67" t="s">
        <v>169</v>
      </c>
    </row>
    <row r="300" spans="1:8">
      <c r="A300" s="250"/>
      <c r="B300" s="77" t="s">
        <v>556</v>
      </c>
      <c r="C300" s="77" t="s">
        <v>557</v>
      </c>
      <c r="D300" s="18">
        <f t="shared" si="21"/>
        <v>244</v>
      </c>
      <c r="E300" s="19">
        <f t="shared" si="20"/>
        <v>0</v>
      </c>
      <c r="F300" s="19"/>
      <c r="G300" s="20">
        <v>0</v>
      </c>
      <c r="H300" s="67" t="s">
        <v>169</v>
      </c>
    </row>
    <row r="301" spans="1:8">
      <c r="A301" s="250"/>
      <c r="B301" s="77" t="s">
        <v>558</v>
      </c>
      <c r="C301" s="77" t="s">
        <v>559</v>
      </c>
      <c r="D301" s="18">
        <f t="shared" si="21"/>
        <v>245</v>
      </c>
      <c r="E301" s="19">
        <f t="shared" si="20"/>
        <v>0</v>
      </c>
      <c r="F301" s="19" t="s">
        <v>255</v>
      </c>
      <c r="G301" s="79">
        <v>0</v>
      </c>
      <c r="H301" s="67" t="s">
        <v>169</v>
      </c>
    </row>
    <row r="302" spans="1:8">
      <c r="A302" s="250"/>
      <c r="B302" s="77" t="s">
        <v>560</v>
      </c>
      <c r="C302" s="77" t="s">
        <v>561</v>
      </c>
      <c r="D302" s="18">
        <f t="shared" si="21"/>
        <v>246</v>
      </c>
      <c r="E302" s="19"/>
      <c r="F302" s="19" t="s">
        <v>117</v>
      </c>
      <c r="G302" s="20">
        <v>3</v>
      </c>
      <c r="H302" s="67" t="s">
        <v>169</v>
      </c>
    </row>
    <row r="303" spans="1:8">
      <c r="A303" s="250"/>
      <c r="B303" s="77" t="s">
        <v>562</v>
      </c>
      <c r="C303" s="77" t="s">
        <v>563</v>
      </c>
      <c r="D303" s="18">
        <f t="shared" si="21"/>
        <v>247</v>
      </c>
      <c r="E303" s="19"/>
      <c r="F303" s="19" t="s">
        <v>117</v>
      </c>
      <c r="G303" s="20">
        <v>0</v>
      </c>
      <c r="H303" s="67" t="s">
        <v>169</v>
      </c>
    </row>
    <row r="304" spans="1:8">
      <c r="A304" s="250"/>
      <c r="B304" s="77" t="s">
        <v>564</v>
      </c>
      <c r="C304" s="77" t="s">
        <v>565</v>
      </c>
      <c r="D304" s="18">
        <f t="shared" si="21"/>
        <v>248</v>
      </c>
      <c r="E304" s="19"/>
      <c r="F304" s="19" t="s">
        <v>117</v>
      </c>
      <c r="G304" s="20">
        <v>0</v>
      </c>
      <c r="H304" s="67" t="s">
        <v>169</v>
      </c>
    </row>
    <row r="305" spans="1:8">
      <c r="A305" s="251"/>
      <c r="B305" s="77" t="s">
        <v>566</v>
      </c>
      <c r="C305" s="77" t="s">
        <v>567</v>
      </c>
      <c r="D305" s="18">
        <f t="shared" si="21"/>
        <v>249</v>
      </c>
      <c r="E305" s="19"/>
      <c r="F305" s="19" t="s">
        <v>117</v>
      </c>
      <c r="G305" s="20">
        <v>0</v>
      </c>
      <c r="H305" s="67" t="s">
        <v>169</v>
      </c>
    </row>
    <row r="306" spans="1:8">
      <c r="A306" s="97">
        <f>A291+1</f>
        <v>335</v>
      </c>
      <c r="B306" s="77" t="s">
        <v>568</v>
      </c>
      <c r="C306" s="77" t="s">
        <v>569</v>
      </c>
      <c r="D306" s="18">
        <f t="shared" si="21"/>
        <v>250</v>
      </c>
      <c r="E306" s="19">
        <f>G306</f>
        <v>0</v>
      </c>
      <c r="F306" s="19"/>
      <c r="G306" s="20">
        <v>0</v>
      </c>
    </row>
    <row r="307" spans="1:8">
      <c r="A307" s="249">
        <f>A306+1</f>
        <v>336</v>
      </c>
      <c r="B307" s="77" t="s">
        <v>570</v>
      </c>
      <c r="C307" s="77" t="s">
        <v>571</v>
      </c>
      <c r="D307" s="18">
        <f t="shared" si="21"/>
        <v>251</v>
      </c>
      <c r="E307" s="19">
        <f>G307</f>
        <v>0</v>
      </c>
      <c r="F307" s="19" t="s">
        <v>357</v>
      </c>
      <c r="G307" s="20">
        <v>0</v>
      </c>
    </row>
    <row r="308" spans="1:8">
      <c r="A308" s="251"/>
      <c r="B308" s="77" t="s">
        <v>572</v>
      </c>
      <c r="C308" s="77" t="s">
        <v>573</v>
      </c>
      <c r="D308" s="18">
        <f t="shared" si="21"/>
        <v>252</v>
      </c>
      <c r="E308" s="19">
        <f>G308</f>
        <v>0</v>
      </c>
      <c r="F308" s="19" t="s">
        <v>255</v>
      </c>
      <c r="G308" s="79">
        <v>0</v>
      </c>
    </row>
    <row r="309" spans="1:8">
      <c r="A309" s="97">
        <f>A307+1</f>
        <v>337</v>
      </c>
      <c r="B309" s="98" t="s">
        <v>574</v>
      </c>
      <c r="C309" s="77" t="s">
        <v>575</v>
      </c>
      <c r="D309" s="18">
        <f t="shared" si="21"/>
        <v>253</v>
      </c>
      <c r="E309" s="19">
        <f>G309</f>
        <v>0</v>
      </c>
      <c r="F309" s="19"/>
      <c r="G309" s="20">
        <v>0</v>
      </c>
    </row>
    <row r="310" spans="1:8">
      <c r="A310" s="97"/>
      <c r="B310" s="73" t="s">
        <v>576</v>
      </c>
      <c r="C310" s="76"/>
      <c r="D310" s="4"/>
      <c r="E310" s="19"/>
      <c r="F310" s="19"/>
      <c r="G310" s="20"/>
    </row>
    <row r="311" spans="1:8">
      <c r="A311" s="249">
        <f>A309+1</f>
        <v>338</v>
      </c>
      <c r="B311" s="77" t="s">
        <v>577</v>
      </c>
      <c r="C311" s="77" t="s">
        <v>578</v>
      </c>
      <c r="D311" s="18">
        <f>D309+1</f>
        <v>254</v>
      </c>
      <c r="E311" s="19">
        <f>G311</f>
        <v>0</v>
      </c>
      <c r="F311" s="19"/>
      <c r="G311" s="20">
        <v>0</v>
      </c>
    </row>
    <row r="312" spans="1:8">
      <c r="A312" s="251"/>
      <c r="B312" s="77" t="s">
        <v>579</v>
      </c>
      <c r="C312" s="77" t="s">
        <v>580</v>
      </c>
      <c r="D312" s="18">
        <f>D311+1</f>
        <v>255</v>
      </c>
      <c r="E312" s="19">
        <f>G312</f>
        <v>0</v>
      </c>
      <c r="F312" s="19"/>
      <c r="G312" s="20">
        <v>0</v>
      </c>
    </row>
    <row r="313" spans="1:8">
      <c r="A313" s="97"/>
      <c r="B313" s="73" t="s">
        <v>581</v>
      </c>
      <c r="C313" s="76"/>
      <c r="D313" s="4"/>
      <c r="E313" s="19"/>
      <c r="F313" s="19"/>
      <c r="G313" s="20"/>
    </row>
    <row r="314" spans="1:8">
      <c r="A314" s="249">
        <f>A311+1</f>
        <v>339</v>
      </c>
      <c r="B314" s="77" t="s">
        <v>582</v>
      </c>
      <c r="C314" s="77" t="s">
        <v>583</v>
      </c>
      <c r="D314" s="18">
        <f>D312+1</f>
        <v>256</v>
      </c>
      <c r="E314" s="19">
        <f>G314</f>
        <v>1</v>
      </c>
      <c r="F314" s="19"/>
      <c r="G314" s="20">
        <v>1</v>
      </c>
    </row>
    <row r="315" spans="1:8">
      <c r="A315" s="251"/>
      <c r="B315" s="77" t="s">
        <v>584</v>
      </c>
      <c r="C315" s="77" t="s">
        <v>585</v>
      </c>
      <c r="D315" s="18">
        <f t="shared" ref="D315:D343" si="22">D314+1</f>
        <v>257</v>
      </c>
      <c r="E315" s="19">
        <f>G315</f>
        <v>4</v>
      </c>
      <c r="F315" s="19" t="s">
        <v>586</v>
      </c>
      <c r="G315" s="20">
        <v>4</v>
      </c>
    </row>
    <row r="316" spans="1:8">
      <c r="A316" s="249">
        <f>A314+1</f>
        <v>340</v>
      </c>
      <c r="B316" s="77" t="s">
        <v>587</v>
      </c>
      <c r="C316" s="77" t="s">
        <v>588</v>
      </c>
      <c r="D316" s="18">
        <f t="shared" si="22"/>
        <v>258</v>
      </c>
      <c r="E316" s="19">
        <f>G316</f>
        <v>0</v>
      </c>
      <c r="F316" s="19"/>
      <c r="G316" s="20">
        <v>0</v>
      </c>
    </row>
    <row r="317" spans="1:8">
      <c r="A317" s="251"/>
      <c r="B317" s="77" t="s">
        <v>589</v>
      </c>
      <c r="C317" s="77" t="s">
        <v>590</v>
      </c>
      <c r="D317" s="18">
        <f t="shared" si="22"/>
        <v>259</v>
      </c>
      <c r="E317" s="19">
        <f>G317</f>
        <v>4</v>
      </c>
      <c r="F317" s="19"/>
      <c r="G317" s="20">
        <v>4</v>
      </c>
    </row>
    <row r="318" spans="1:8">
      <c r="A318" s="249">
        <f>A316+1</f>
        <v>341</v>
      </c>
      <c r="B318" s="99" t="s">
        <v>591</v>
      </c>
      <c r="C318" s="77" t="s">
        <v>592</v>
      </c>
      <c r="D318" s="18">
        <f t="shared" si="22"/>
        <v>260</v>
      </c>
      <c r="E318" s="19">
        <f t="shared" ref="E318:E364" si="23">G318</f>
        <v>1</v>
      </c>
      <c r="F318" s="19"/>
      <c r="G318" s="20">
        <v>1</v>
      </c>
    </row>
    <row r="319" spans="1:8">
      <c r="A319" s="250"/>
      <c r="B319" s="100"/>
      <c r="C319" s="77" t="s">
        <v>593</v>
      </c>
      <c r="D319" s="18">
        <f t="shared" si="22"/>
        <v>261</v>
      </c>
      <c r="E319" s="19">
        <f t="shared" si="23"/>
        <v>4</v>
      </c>
      <c r="F319" s="19" t="s">
        <v>586</v>
      </c>
      <c r="G319" s="20">
        <v>4</v>
      </c>
    </row>
    <row r="320" spans="1:8">
      <c r="A320" s="250"/>
      <c r="B320" s="99" t="s">
        <v>594</v>
      </c>
      <c r="C320" s="77" t="s">
        <v>595</v>
      </c>
      <c r="D320" s="18">
        <f t="shared" si="22"/>
        <v>262</v>
      </c>
      <c r="E320" s="19">
        <f t="shared" si="23"/>
        <v>1</v>
      </c>
      <c r="F320" s="19"/>
      <c r="G320" s="20">
        <v>1</v>
      </c>
    </row>
    <row r="321" spans="1:7">
      <c r="A321" s="250"/>
      <c r="B321" s="100"/>
      <c r="C321" s="77" t="s">
        <v>596</v>
      </c>
      <c r="D321" s="18">
        <f t="shared" si="22"/>
        <v>263</v>
      </c>
      <c r="E321" s="19">
        <f t="shared" si="23"/>
        <v>12</v>
      </c>
      <c r="F321" s="19" t="s">
        <v>586</v>
      </c>
      <c r="G321" s="20">
        <v>12</v>
      </c>
    </row>
    <row r="322" spans="1:7">
      <c r="A322" s="250"/>
      <c r="B322" s="99" t="s">
        <v>597</v>
      </c>
      <c r="C322" s="77" t="s">
        <v>598</v>
      </c>
      <c r="D322" s="18">
        <f t="shared" si="22"/>
        <v>264</v>
      </c>
      <c r="E322" s="19">
        <f t="shared" si="23"/>
        <v>1</v>
      </c>
      <c r="F322" s="19"/>
      <c r="G322" s="20">
        <v>1</v>
      </c>
    </row>
    <row r="323" spans="1:7">
      <c r="A323" s="250"/>
      <c r="B323" s="100"/>
      <c r="C323" s="77" t="s">
        <v>599</v>
      </c>
      <c r="D323" s="18">
        <f t="shared" si="22"/>
        <v>265</v>
      </c>
      <c r="E323" s="19">
        <f t="shared" si="23"/>
        <v>12</v>
      </c>
      <c r="F323" s="19" t="s">
        <v>586</v>
      </c>
      <c r="G323" s="20">
        <v>12</v>
      </c>
    </row>
    <row r="324" spans="1:7">
      <c r="A324" s="250"/>
      <c r="B324" s="99" t="s">
        <v>600</v>
      </c>
      <c r="C324" s="77" t="s">
        <v>601</v>
      </c>
      <c r="D324" s="18">
        <f t="shared" si="22"/>
        <v>266</v>
      </c>
      <c r="E324" s="19">
        <f t="shared" si="23"/>
        <v>0</v>
      </c>
      <c r="F324" s="19"/>
      <c r="G324" s="20">
        <v>0</v>
      </c>
    </row>
    <row r="325" spans="1:7">
      <c r="A325" s="250"/>
      <c r="B325" s="100"/>
      <c r="C325" s="77" t="s">
        <v>602</v>
      </c>
      <c r="D325" s="18">
        <f t="shared" si="22"/>
        <v>267</v>
      </c>
      <c r="E325" s="19">
        <f t="shared" si="23"/>
        <v>0</v>
      </c>
      <c r="F325" s="19" t="s">
        <v>586</v>
      </c>
      <c r="G325" s="20">
        <v>0</v>
      </c>
    </row>
    <row r="326" spans="1:7">
      <c r="A326" s="250"/>
      <c r="B326" s="99" t="s">
        <v>603</v>
      </c>
      <c r="C326" s="77" t="s">
        <v>604</v>
      </c>
      <c r="D326" s="18">
        <f t="shared" si="22"/>
        <v>268</v>
      </c>
      <c r="E326" s="19">
        <f t="shared" si="23"/>
        <v>1</v>
      </c>
      <c r="F326" s="19"/>
      <c r="G326" s="20">
        <v>1</v>
      </c>
    </row>
    <row r="327" spans="1:7">
      <c r="A327" s="250"/>
      <c r="B327" s="100"/>
      <c r="C327" s="77" t="s">
        <v>605</v>
      </c>
      <c r="D327" s="18">
        <f t="shared" si="22"/>
        <v>269</v>
      </c>
      <c r="E327" s="19">
        <f t="shared" si="23"/>
        <v>48</v>
      </c>
      <c r="F327" s="19" t="s">
        <v>586</v>
      </c>
      <c r="G327" s="20">
        <v>48</v>
      </c>
    </row>
    <row r="328" spans="1:7">
      <c r="A328" s="250"/>
      <c r="B328" s="99" t="s">
        <v>606</v>
      </c>
      <c r="C328" s="77" t="s">
        <v>607</v>
      </c>
      <c r="D328" s="18">
        <f t="shared" si="22"/>
        <v>270</v>
      </c>
      <c r="E328" s="19">
        <f t="shared" si="23"/>
        <v>1</v>
      </c>
      <c r="F328" s="19"/>
      <c r="G328" s="20">
        <v>1</v>
      </c>
    </row>
    <row r="329" spans="1:7">
      <c r="A329" s="250"/>
      <c r="B329" s="100"/>
      <c r="C329" s="77" t="s">
        <v>608</v>
      </c>
      <c r="D329" s="18">
        <f t="shared" si="22"/>
        <v>271</v>
      </c>
      <c r="E329" s="19">
        <f t="shared" si="23"/>
        <v>6</v>
      </c>
      <c r="F329" s="19" t="s">
        <v>586</v>
      </c>
      <c r="G329" s="20">
        <v>6</v>
      </c>
    </row>
    <row r="330" spans="1:7">
      <c r="A330" s="250"/>
      <c r="B330" s="99" t="s">
        <v>609</v>
      </c>
      <c r="C330" s="77" t="s">
        <v>610</v>
      </c>
      <c r="D330" s="18">
        <f t="shared" si="22"/>
        <v>272</v>
      </c>
      <c r="E330" s="19">
        <f t="shared" si="23"/>
        <v>0</v>
      </c>
      <c r="F330" s="19"/>
      <c r="G330" s="20">
        <v>0</v>
      </c>
    </row>
    <row r="331" spans="1:7">
      <c r="A331" s="250"/>
      <c r="B331" s="100"/>
      <c r="C331" s="77" t="s">
        <v>611</v>
      </c>
      <c r="D331" s="18">
        <f t="shared" si="22"/>
        <v>273</v>
      </c>
      <c r="E331" s="19">
        <f t="shared" si="23"/>
        <v>0</v>
      </c>
      <c r="F331" s="19" t="s">
        <v>586</v>
      </c>
      <c r="G331" s="20">
        <v>0</v>
      </c>
    </row>
    <row r="332" spans="1:7">
      <c r="A332" s="250"/>
      <c r="B332" s="99" t="s">
        <v>612</v>
      </c>
      <c r="C332" s="77" t="s">
        <v>613</v>
      </c>
      <c r="D332" s="18">
        <f t="shared" si="22"/>
        <v>274</v>
      </c>
      <c r="E332" s="19">
        <f t="shared" si="23"/>
        <v>0</v>
      </c>
      <c r="F332" s="19"/>
      <c r="G332" s="20">
        <v>0</v>
      </c>
    </row>
    <row r="333" spans="1:7">
      <c r="A333" s="250"/>
      <c r="B333" s="100"/>
      <c r="C333" s="77" t="s">
        <v>614</v>
      </c>
      <c r="D333" s="18">
        <f t="shared" si="22"/>
        <v>275</v>
      </c>
      <c r="E333" s="19">
        <f t="shared" si="23"/>
        <v>0</v>
      </c>
      <c r="F333" s="19" t="s">
        <v>586</v>
      </c>
      <c r="G333" s="20">
        <v>0</v>
      </c>
    </row>
    <row r="334" spans="1:7">
      <c r="A334" s="250"/>
      <c r="B334" s="99" t="s">
        <v>615</v>
      </c>
      <c r="C334" s="77" t="s">
        <v>616</v>
      </c>
      <c r="D334" s="18">
        <f t="shared" si="22"/>
        <v>276</v>
      </c>
      <c r="E334" s="19">
        <f t="shared" si="23"/>
        <v>0</v>
      </c>
      <c r="F334" s="19"/>
      <c r="G334" s="20">
        <v>0</v>
      </c>
    </row>
    <row r="335" spans="1:7">
      <c r="A335" s="250"/>
      <c r="B335" s="100"/>
      <c r="C335" s="77" t="s">
        <v>617</v>
      </c>
      <c r="D335" s="18">
        <f t="shared" si="22"/>
        <v>277</v>
      </c>
      <c r="E335" s="19">
        <f t="shared" si="23"/>
        <v>0</v>
      </c>
      <c r="F335" s="19" t="s">
        <v>586</v>
      </c>
      <c r="G335" s="20">
        <v>0</v>
      </c>
    </row>
    <row r="336" spans="1:7">
      <c r="A336" s="250"/>
      <c r="B336" s="99" t="s">
        <v>618</v>
      </c>
      <c r="C336" s="77" t="s">
        <v>619</v>
      </c>
      <c r="D336" s="18">
        <f t="shared" si="22"/>
        <v>278</v>
      </c>
      <c r="E336" s="19">
        <f t="shared" si="23"/>
        <v>0</v>
      </c>
      <c r="F336" s="19"/>
      <c r="G336" s="20">
        <v>0</v>
      </c>
    </row>
    <row r="337" spans="1:7">
      <c r="A337" s="250"/>
      <c r="B337" s="100"/>
      <c r="C337" s="77" t="s">
        <v>620</v>
      </c>
      <c r="D337" s="18">
        <f t="shared" si="22"/>
        <v>279</v>
      </c>
      <c r="E337" s="19">
        <f t="shared" si="23"/>
        <v>0</v>
      </c>
      <c r="F337" s="19" t="s">
        <v>586</v>
      </c>
      <c r="G337" s="20">
        <v>0</v>
      </c>
    </row>
    <row r="338" spans="1:7">
      <c r="A338" s="250"/>
      <c r="B338" s="99" t="s">
        <v>621</v>
      </c>
      <c r="C338" s="77" t="s">
        <v>622</v>
      </c>
      <c r="D338" s="18">
        <f t="shared" si="22"/>
        <v>280</v>
      </c>
      <c r="E338" s="19">
        <f t="shared" si="23"/>
        <v>0</v>
      </c>
      <c r="F338" s="19"/>
      <c r="G338" s="20">
        <v>0</v>
      </c>
    </row>
    <row r="339" spans="1:7">
      <c r="A339" s="250"/>
      <c r="B339" s="101"/>
      <c r="C339" s="77" t="s">
        <v>623</v>
      </c>
      <c r="D339" s="18">
        <f t="shared" si="22"/>
        <v>281</v>
      </c>
      <c r="E339" s="19">
        <f t="shared" si="23"/>
        <v>0</v>
      </c>
      <c r="F339" s="19"/>
      <c r="G339" s="20">
        <v>0</v>
      </c>
    </row>
    <row r="340" spans="1:7">
      <c r="A340" s="251"/>
      <c r="B340" s="100"/>
      <c r="C340" s="77" t="s">
        <v>624</v>
      </c>
      <c r="D340" s="18">
        <f t="shared" si="22"/>
        <v>282</v>
      </c>
      <c r="E340" s="19">
        <f t="shared" si="23"/>
        <v>0</v>
      </c>
      <c r="F340" s="19" t="s">
        <v>586</v>
      </c>
      <c r="G340" s="20">
        <v>0</v>
      </c>
    </row>
    <row r="341" spans="1:7">
      <c r="A341" s="249">
        <f>A318+1</f>
        <v>342</v>
      </c>
      <c r="B341" s="77" t="s">
        <v>625</v>
      </c>
      <c r="C341" s="77" t="s">
        <v>626</v>
      </c>
      <c r="D341" s="18">
        <f t="shared" si="22"/>
        <v>283</v>
      </c>
      <c r="E341" s="19">
        <f t="shared" si="23"/>
        <v>1</v>
      </c>
      <c r="F341" s="19"/>
      <c r="G341" s="20">
        <v>1</v>
      </c>
    </row>
    <row r="342" spans="1:7">
      <c r="A342" s="250"/>
      <c r="B342" s="77" t="s">
        <v>627</v>
      </c>
      <c r="C342" s="77" t="s">
        <v>628</v>
      </c>
      <c r="D342" s="18">
        <f t="shared" si="22"/>
        <v>284</v>
      </c>
      <c r="E342" s="19">
        <f t="shared" si="23"/>
        <v>6</v>
      </c>
      <c r="F342" s="19" t="s">
        <v>586</v>
      </c>
      <c r="G342" s="20">
        <v>6</v>
      </c>
    </row>
    <row r="343" spans="1:7">
      <c r="A343" s="251"/>
      <c r="B343" s="77" t="s">
        <v>629</v>
      </c>
      <c r="C343" s="77" t="s">
        <v>630</v>
      </c>
      <c r="D343" s="18">
        <f t="shared" si="22"/>
        <v>285</v>
      </c>
      <c r="E343" s="19">
        <f t="shared" si="23"/>
        <v>1</v>
      </c>
      <c r="F343" s="19"/>
      <c r="G343" s="20">
        <v>1</v>
      </c>
    </row>
    <row r="344" spans="1:7">
      <c r="A344" s="249">
        <f>A341+1</f>
        <v>343</v>
      </c>
      <c r="B344" s="56" t="s">
        <v>631</v>
      </c>
      <c r="C344" s="56" t="s">
        <v>632</v>
      </c>
      <c r="D344" s="88" t="s">
        <v>174</v>
      </c>
      <c r="E344" s="25">
        <f t="shared" si="23"/>
        <v>0</v>
      </c>
      <c r="F344" s="25"/>
      <c r="G344" s="20">
        <f>SUM(G346:G351)</f>
        <v>0</v>
      </c>
    </row>
    <row r="345" spans="1:7">
      <c r="A345" s="250"/>
      <c r="B345" s="60" t="s">
        <v>631</v>
      </c>
      <c r="C345" s="60" t="s">
        <v>632</v>
      </c>
      <c r="D345" s="18">
        <f>D343+1</f>
        <v>286</v>
      </c>
      <c r="E345" s="62">
        <f t="shared" si="23"/>
        <v>0</v>
      </c>
      <c r="F345" s="62" t="s">
        <v>357</v>
      </c>
      <c r="G345" s="66">
        <f>G344</f>
        <v>0</v>
      </c>
    </row>
    <row r="346" spans="1:7">
      <c r="A346" s="250"/>
      <c r="B346" s="77" t="s">
        <v>633</v>
      </c>
      <c r="C346" s="77" t="s">
        <v>634</v>
      </c>
      <c r="D346" s="18">
        <f t="shared" ref="D346:D379" si="24">D345+1</f>
        <v>287</v>
      </c>
      <c r="E346" s="19">
        <f t="shared" si="23"/>
        <v>0</v>
      </c>
      <c r="F346" s="19" t="s">
        <v>357</v>
      </c>
      <c r="G346" s="20">
        <v>0</v>
      </c>
    </row>
    <row r="347" spans="1:7">
      <c r="A347" s="250"/>
      <c r="B347" s="77" t="s">
        <v>635</v>
      </c>
      <c r="C347" s="77" t="s">
        <v>636</v>
      </c>
      <c r="D347" s="18">
        <f t="shared" si="24"/>
        <v>288</v>
      </c>
      <c r="E347" s="19">
        <f t="shared" si="23"/>
        <v>0</v>
      </c>
      <c r="F347" s="19" t="s">
        <v>357</v>
      </c>
      <c r="G347" s="20">
        <v>0</v>
      </c>
    </row>
    <row r="348" spans="1:7">
      <c r="A348" s="250"/>
      <c r="B348" s="77" t="s">
        <v>637</v>
      </c>
      <c r="C348" s="77" t="s">
        <v>638</v>
      </c>
      <c r="D348" s="18">
        <f t="shared" si="24"/>
        <v>289</v>
      </c>
      <c r="E348" s="19">
        <f t="shared" si="23"/>
        <v>0</v>
      </c>
      <c r="F348" s="19" t="s">
        <v>357</v>
      </c>
      <c r="G348" s="20">
        <v>0</v>
      </c>
    </row>
    <row r="349" spans="1:7">
      <c r="A349" s="250"/>
      <c r="B349" s="77" t="s">
        <v>639</v>
      </c>
      <c r="C349" s="77" t="s">
        <v>640</v>
      </c>
      <c r="D349" s="18">
        <f t="shared" si="24"/>
        <v>290</v>
      </c>
      <c r="E349" s="19">
        <f t="shared" si="23"/>
        <v>0</v>
      </c>
      <c r="F349" s="19" t="s">
        <v>357</v>
      </c>
      <c r="G349" s="20">
        <v>0</v>
      </c>
    </row>
    <row r="350" spans="1:7">
      <c r="A350" s="250"/>
      <c r="B350" s="77" t="s">
        <v>641</v>
      </c>
      <c r="C350" s="77" t="s">
        <v>642</v>
      </c>
      <c r="D350" s="18">
        <f t="shared" si="24"/>
        <v>291</v>
      </c>
      <c r="E350" s="19">
        <f t="shared" si="23"/>
        <v>0</v>
      </c>
      <c r="F350" s="19" t="s">
        <v>357</v>
      </c>
      <c r="G350" s="20">
        <v>0</v>
      </c>
    </row>
    <row r="351" spans="1:7">
      <c r="A351" s="250"/>
      <c r="B351" s="77" t="s">
        <v>643</v>
      </c>
      <c r="C351" s="77" t="s">
        <v>644</v>
      </c>
      <c r="D351" s="18">
        <f t="shared" si="24"/>
        <v>292</v>
      </c>
      <c r="E351" s="19">
        <f t="shared" si="23"/>
        <v>0</v>
      </c>
      <c r="F351" s="19" t="s">
        <v>357</v>
      </c>
      <c r="G351" s="20">
        <v>0</v>
      </c>
    </row>
    <row r="352" spans="1:7">
      <c r="A352" s="250"/>
      <c r="B352" s="77" t="s">
        <v>645</v>
      </c>
      <c r="C352" s="77" t="s">
        <v>646</v>
      </c>
      <c r="D352" s="18">
        <f t="shared" si="24"/>
        <v>293</v>
      </c>
      <c r="E352" s="19">
        <f t="shared" si="23"/>
        <v>0</v>
      </c>
      <c r="F352" s="19"/>
      <c r="G352" s="20">
        <v>0</v>
      </c>
    </row>
    <row r="353" spans="1:7">
      <c r="A353" s="250"/>
      <c r="B353" s="77" t="s">
        <v>647</v>
      </c>
      <c r="C353" s="77" t="s">
        <v>648</v>
      </c>
      <c r="D353" s="18">
        <f t="shared" si="24"/>
        <v>294</v>
      </c>
      <c r="E353" s="19">
        <f t="shared" si="23"/>
        <v>0</v>
      </c>
      <c r="F353" s="19"/>
      <c r="G353" s="20">
        <v>0</v>
      </c>
    </row>
    <row r="354" spans="1:7">
      <c r="A354" s="251"/>
      <c r="B354" s="77" t="s">
        <v>649</v>
      </c>
      <c r="C354" s="77" t="s">
        <v>650</v>
      </c>
      <c r="D354" s="18">
        <f t="shared" si="24"/>
        <v>295</v>
      </c>
      <c r="E354" s="19">
        <f t="shared" si="23"/>
        <v>0</v>
      </c>
      <c r="F354" s="19" t="s">
        <v>651</v>
      </c>
      <c r="G354" s="20">
        <v>0</v>
      </c>
    </row>
    <row r="355" spans="1:7">
      <c r="A355" s="97">
        <f>A344+1</f>
        <v>344</v>
      </c>
      <c r="B355" s="77" t="s">
        <v>652</v>
      </c>
      <c r="C355" s="77" t="s">
        <v>653</v>
      </c>
      <c r="D355" s="18">
        <f t="shared" si="24"/>
        <v>296</v>
      </c>
      <c r="E355" s="19">
        <f t="shared" si="23"/>
        <v>0</v>
      </c>
      <c r="F355" s="19" t="s">
        <v>654</v>
      </c>
      <c r="G355" s="20">
        <v>0</v>
      </c>
    </row>
    <row r="356" spans="1:7">
      <c r="A356" s="97">
        <f>A355+1</f>
        <v>345</v>
      </c>
      <c r="B356" s="77" t="s">
        <v>655</v>
      </c>
      <c r="C356" s="77" t="s">
        <v>656</v>
      </c>
      <c r="D356" s="18">
        <f t="shared" si="24"/>
        <v>297</v>
      </c>
      <c r="E356" s="19">
        <f t="shared" si="23"/>
        <v>2</v>
      </c>
      <c r="F356" s="19" t="s">
        <v>657</v>
      </c>
      <c r="G356" s="20">
        <v>2</v>
      </c>
    </row>
    <row r="357" spans="1:7">
      <c r="A357" s="249">
        <f>A356+1</f>
        <v>346</v>
      </c>
      <c r="B357" s="77" t="s">
        <v>658</v>
      </c>
      <c r="C357" s="77" t="s">
        <v>659</v>
      </c>
      <c r="D357" s="18">
        <f t="shared" si="24"/>
        <v>298</v>
      </c>
      <c r="E357" s="19">
        <f t="shared" si="23"/>
        <v>1</v>
      </c>
      <c r="F357" s="19"/>
      <c r="G357" s="20">
        <v>1</v>
      </c>
    </row>
    <row r="358" spans="1:7">
      <c r="A358" s="250"/>
      <c r="B358" s="77" t="s">
        <v>660</v>
      </c>
      <c r="C358" s="77" t="s">
        <v>661</v>
      </c>
      <c r="D358" s="18">
        <f t="shared" si="24"/>
        <v>299</v>
      </c>
      <c r="E358" s="19">
        <f t="shared" si="23"/>
        <v>0</v>
      </c>
      <c r="F358" s="19"/>
      <c r="G358" s="20">
        <v>0</v>
      </c>
    </row>
    <row r="359" spans="1:7">
      <c r="A359" s="250"/>
      <c r="B359" s="77" t="s">
        <v>662</v>
      </c>
      <c r="C359" s="77" t="s">
        <v>663</v>
      </c>
      <c r="D359" s="18">
        <f t="shared" si="24"/>
        <v>300</v>
      </c>
      <c r="E359" s="19">
        <f t="shared" si="23"/>
        <v>0</v>
      </c>
      <c r="F359" s="19"/>
      <c r="G359" s="20">
        <v>0</v>
      </c>
    </row>
    <row r="360" spans="1:7">
      <c r="A360" s="250"/>
      <c r="B360" s="77" t="s">
        <v>664</v>
      </c>
      <c r="C360" s="77" t="s">
        <v>665</v>
      </c>
      <c r="D360" s="18">
        <f t="shared" si="24"/>
        <v>301</v>
      </c>
      <c r="E360" s="19">
        <f t="shared" si="23"/>
        <v>0</v>
      </c>
      <c r="F360" s="19"/>
      <c r="G360" s="20">
        <v>0</v>
      </c>
    </row>
    <row r="361" spans="1:7">
      <c r="A361" s="250"/>
      <c r="B361" s="77" t="s">
        <v>666</v>
      </c>
      <c r="C361" s="77" t="s">
        <v>667</v>
      </c>
      <c r="D361" s="18">
        <f t="shared" si="24"/>
        <v>302</v>
      </c>
      <c r="E361" s="19">
        <f t="shared" si="23"/>
        <v>0</v>
      </c>
      <c r="F361" s="19"/>
      <c r="G361" s="20">
        <v>0</v>
      </c>
    </row>
    <row r="362" spans="1:7">
      <c r="A362" s="250"/>
      <c r="B362" s="77" t="s">
        <v>668</v>
      </c>
      <c r="C362" s="77" t="s">
        <v>669</v>
      </c>
      <c r="D362" s="18">
        <f t="shared" si="24"/>
        <v>303</v>
      </c>
      <c r="E362" s="19">
        <f t="shared" si="23"/>
        <v>0</v>
      </c>
      <c r="F362" s="19"/>
      <c r="G362" s="20">
        <v>0</v>
      </c>
    </row>
    <row r="363" spans="1:7">
      <c r="A363" s="250"/>
      <c r="B363" s="261" t="s">
        <v>670</v>
      </c>
      <c r="C363" s="77" t="s">
        <v>671</v>
      </c>
      <c r="D363" s="18">
        <f t="shared" si="24"/>
        <v>304</v>
      </c>
      <c r="E363" s="19">
        <f t="shared" si="23"/>
        <v>0</v>
      </c>
      <c r="F363" s="19"/>
      <c r="G363" s="20">
        <v>0</v>
      </c>
    </row>
    <row r="364" spans="1:7">
      <c r="A364" s="251"/>
      <c r="B364" s="262"/>
      <c r="C364" s="77" t="s">
        <v>672</v>
      </c>
      <c r="D364" s="18">
        <f t="shared" si="24"/>
        <v>305</v>
      </c>
      <c r="E364" s="19">
        <f t="shared" si="23"/>
        <v>0</v>
      </c>
      <c r="F364" s="19"/>
      <c r="G364" s="20">
        <v>0</v>
      </c>
    </row>
    <row r="365" spans="1:7">
      <c r="A365" s="249">
        <f>A357+1</f>
        <v>347</v>
      </c>
      <c r="B365" s="77" t="s">
        <v>673</v>
      </c>
      <c r="C365" s="77" t="s">
        <v>674</v>
      </c>
      <c r="D365" s="18">
        <f t="shared" si="24"/>
        <v>306</v>
      </c>
      <c r="E365" s="19">
        <f t="shared" ref="E365:E379" si="25">G365</f>
        <v>1</v>
      </c>
      <c r="F365" s="19"/>
      <c r="G365" s="20">
        <v>1</v>
      </c>
    </row>
    <row r="366" spans="1:7">
      <c r="A366" s="250"/>
      <c r="B366" s="77" t="s">
        <v>675</v>
      </c>
      <c r="C366" s="77" t="s">
        <v>676</v>
      </c>
      <c r="D366" s="18">
        <f t="shared" si="24"/>
        <v>307</v>
      </c>
      <c r="E366" s="19">
        <f t="shared" si="25"/>
        <v>0</v>
      </c>
      <c r="F366" s="19"/>
      <c r="G366" s="20">
        <v>0</v>
      </c>
    </row>
    <row r="367" spans="1:7">
      <c r="A367" s="250"/>
      <c r="B367" s="77" t="s">
        <v>677</v>
      </c>
      <c r="C367" s="77" t="s">
        <v>678</v>
      </c>
      <c r="D367" s="18">
        <f t="shared" si="24"/>
        <v>308</v>
      </c>
      <c r="E367" s="19">
        <f t="shared" si="25"/>
        <v>0</v>
      </c>
      <c r="F367" s="19"/>
      <c r="G367" s="20">
        <v>0</v>
      </c>
    </row>
    <row r="368" spans="1:7">
      <c r="A368" s="250"/>
      <c r="B368" s="77" t="s">
        <v>679</v>
      </c>
      <c r="C368" s="77" t="s">
        <v>680</v>
      </c>
      <c r="D368" s="18">
        <f t="shared" si="24"/>
        <v>309</v>
      </c>
      <c r="E368" s="19">
        <f t="shared" si="25"/>
        <v>0</v>
      </c>
      <c r="F368" s="19"/>
      <c r="G368" s="20">
        <v>0</v>
      </c>
    </row>
    <row r="369" spans="1:7">
      <c r="A369" s="250"/>
      <c r="B369" s="77" t="s">
        <v>681</v>
      </c>
      <c r="C369" s="77" t="s">
        <v>682</v>
      </c>
      <c r="D369" s="18">
        <f t="shared" si="24"/>
        <v>310</v>
      </c>
      <c r="E369" s="19">
        <f t="shared" si="25"/>
        <v>0</v>
      </c>
      <c r="F369" s="19"/>
      <c r="G369" s="20">
        <v>0</v>
      </c>
    </row>
    <row r="370" spans="1:7">
      <c r="A370" s="251"/>
      <c r="B370" s="77" t="s">
        <v>683</v>
      </c>
      <c r="C370" s="77" t="s">
        <v>684</v>
      </c>
      <c r="D370" s="18">
        <f t="shared" si="24"/>
        <v>311</v>
      </c>
      <c r="E370" s="19">
        <f t="shared" si="25"/>
        <v>0</v>
      </c>
      <c r="F370" s="19"/>
      <c r="G370" s="20">
        <v>0</v>
      </c>
    </row>
    <row r="371" spans="1:7">
      <c r="A371" s="97">
        <f>A365+1</f>
        <v>348</v>
      </c>
      <c r="B371" s="77" t="s">
        <v>685</v>
      </c>
      <c r="C371" s="77" t="s">
        <v>686</v>
      </c>
      <c r="D371" s="18">
        <f t="shared" si="24"/>
        <v>312</v>
      </c>
      <c r="E371" s="19">
        <f t="shared" si="25"/>
        <v>1</v>
      </c>
      <c r="F371" s="19"/>
      <c r="G371" s="20">
        <v>1</v>
      </c>
    </row>
    <row r="372" spans="1:7">
      <c r="A372" s="249">
        <f>A371+1</f>
        <v>349</v>
      </c>
      <c r="B372" s="77" t="s">
        <v>687</v>
      </c>
      <c r="C372" s="77" t="s">
        <v>688</v>
      </c>
      <c r="D372" s="18">
        <f t="shared" si="24"/>
        <v>313</v>
      </c>
      <c r="E372" s="19">
        <f t="shared" si="25"/>
        <v>0</v>
      </c>
      <c r="F372" s="19"/>
      <c r="G372" s="20">
        <v>0</v>
      </c>
    </row>
    <row r="373" spans="1:7">
      <c r="A373" s="250"/>
      <c r="B373" s="77" t="s">
        <v>689</v>
      </c>
      <c r="C373" s="77" t="s">
        <v>690</v>
      </c>
      <c r="D373" s="18">
        <f t="shared" si="24"/>
        <v>314</v>
      </c>
      <c r="E373" s="19">
        <f t="shared" si="25"/>
        <v>0</v>
      </c>
      <c r="F373" s="19" t="s">
        <v>586</v>
      </c>
      <c r="G373" s="20">
        <v>0</v>
      </c>
    </row>
    <row r="374" spans="1:7">
      <c r="A374" s="251"/>
      <c r="B374" s="77" t="s">
        <v>691</v>
      </c>
      <c r="C374" s="77" t="s">
        <v>692</v>
      </c>
      <c r="D374" s="18">
        <f t="shared" si="24"/>
        <v>315</v>
      </c>
      <c r="E374" s="19">
        <f t="shared" si="25"/>
        <v>0</v>
      </c>
      <c r="F374" s="19" t="s">
        <v>651</v>
      </c>
      <c r="G374" s="20">
        <v>0</v>
      </c>
    </row>
    <row r="375" spans="1:7">
      <c r="A375" s="249">
        <f>A372+1</f>
        <v>350</v>
      </c>
      <c r="B375" s="77" t="s">
        <v>693</v>
      </c>
      <c r="C375" s="77" t="s">
        <v>694</v>
      </c>
      <c r="D375" s="18">
        <f t="shared" si="24"/>
        <v>316</v>
      </c>
      <c r="E375" s="19">
        <f t="shared" si="25"/>
        <v>1</v>
      </c>
      <c r="F375" s="19"/>
      <c r="G375" s="20">
        <v>1</v>
      </c>
    </row>
    <row r="376" spans="1:7">
      <c r="A376" s="250"/>
      <c r="B376" s="77" t="s">
        <v>695</v>
      </c>
      <c r="C376" s="77" t="s">
        <v>696</v>
      </c>
      <c r="D376" s="18">
        <f t="shared" si="24"/>
        <v>317</v>
      </c>
      <c r="E376" s="19">
        <f t="shared" si="25"/>
        <v>1</v>
      </c>
      <c r="F376" s="19"/>
      <c r="G376" s="20">
        <v>1</v>
      </c>
    </row>
    <row r="377" spans="1:7">
      <c r="A377" s="250"/>
      <c r="B377" s="77" t="s">
        <v>697</v>
      </c>
      <c r="C377" s="77" t="s">
        <v>698</v>
      </c>
      <c r="D377" s="18">
        <f t="shared" si="24"/>
        <v>318</v>
      </c>
      <c r="E377" s="19">
        <f t="shared" si="25"/>
        <v>1</v>
      </c>
      <c r="F377" s="19"/>
      <c r="G377" s="20">
        <v>1</v>
      </c>
    </row>
    <row r="378" spans="1:7">
      <c r="A378" s="250"/>
      <c r="B378" s="99" t="s">
        <v>699</v>
      </c>
      <c r="C378" s="77" t="s">
        <v>700</v>
      </c>
      <c r="D378" s="18">
        <f t="shared" si="24"/>
        <v>319</v>
      </c>
      <c r="E378" s="19">
        <f t="shared" si="25"/>
        <v>1</v>
      </c>
      <c r="F378" s="19"/>
      <c r="G378" s="20">
        <v>1</v>
      </c>
    </row>
    <row r="379" spans="1:7">
      <c r="A379" s="251"/>
      <c r="B379" s="100"/>
      <c r="C379" s="77" t="s">
        <v>701</v>
      </c>
      <c r="D379" s="18">
        <f t="shared" si="24"/>
        <v>320</v>
      </c>
      <c r="E379" s="19">
        <f t="shared" si="25"/>
        <v>1</v>
      </c>
      <c r="F379" s="19"/>
      <c r="G379" s="20">
        <v>1</v>
      </c>
    </row>
    <row r="380" spans="1:7">
      <c r="A380" s="97"/>
      <c r="B380" s="73" t="s">
        <v>702</v>
      </c>
      <c r="C380" s="76"/>
      <c r="D380" s="4"/>
      <c r="E380" s="19"/>
      <c r="F380" s="19"/>
      <c r="G380" s="20"/>
    </row>
    <row r="381" spans="1:7">
      <c r="A381" s="97">
        <f>A375+1</f>
        <v>351</v>
      </c>
      <c r="B381" s="77" t="s">
        <v>703</v>
      </c>
      <c r="C381" s="77" t="s">
        <v>704</v>
      </c>
      <c r="D381" s="18">
        <f>D379+1</f>
        <v>321</v>
      </c>
      <c r="E381" s="19">
        <f t="shared" ref="E381:E411" si="26">G381</f>
        <v>1</v>
      </c>
      <c r="F381" s="19"/>
      <c r="G381" s="20">
        <v>1</v>
      </c>
    </row>
    <row r="382" spans="1:7">
      <c r="A382" s="97">
        <f>A381+1</f>
        <v>352</v>
      </c>
      <c r="B382" s="77" t="s">
        <v>705</v>
      </c>
      <c r="C382" s="77" t="s">
        <v>706</v>
      </c>
      <c r="D382" s="18">
        <f t="shared" ref="D382:D411" si="27">D381+1</f>
        <v>322</v>
      </c>
      <c r="E382" s="19">
        <f t="shared" si="26"/>
        <v>1</v>
      </c>
      <c r="F382" s="19"/>
      <c r="G382" s="20">
        <v>1</v>
      </c>
    </row>
    <row r="383" spans="1:7">
      <c r="A383" s="249">
        <f>A382+1</f>
        <v>353</v>
      </c>
      <c r="B383" s="77" t="s">
        <v>707</v>
      </c>
      <c r="C383" s="77" t="s">
        <v>708</v>
      </c>
      <c r="D383" s="18">
        <f t="shared" si="27"/>
        <v>323</v>
      </c>
      <c r="E383" s="19">
        <f t="shared" si="26"/>
        <v>0</v>
      </c>
      <c r="F383" s="19"/>
      <c r="G383" s="20">
        <v>0</v>
      </c>
    </row>
    <row r="384" spans="1:7">
      <c r="A384" s="250"/>
      <c r="B384" s="77" t="s">
        <v>709</v>
      </c>
      <c r="C384" s="77" t="s">
        <v>710</v>
      </c>
      <c r="D384" s="18">
        <f t="shared" si="27"/>
        <v>324</v>
      </c>
      <c r="E384" s="19">
        <f t="shared" si="26"/>
        <v>0</v>
      </c>
      <c r="F384" s="19" t="s">
        <v>378</v>
      </c>
      <c r="G384" s="20">
        <v>0</v>
      </c>
    </row>
    <row r="385" spans="1:7">
      <c r="A385" s="250"/>
      <c r="B385" s="77" t="s">
        <v>711</v>
      </c>
      <c r="C385" s="77" t="s">
        <v>712</v>
      </c>
      <c r="D385" s="18">
        <f t="shared" si="27"/>
        <v>325</v>
      </c>
      <c r="E385" s="19">
        <f t="shared" si="26"/>
        <v>0</v>
      </c>
      <c r="F385" s="19" t="s">
        <v>378</v>
      </c>
      <c r="G385" s="20">
        <v>0</v>
      </c>
    </row>
    <row r="386" spans="1:7">
      <c r="A386" s="250"/>
      <c r="B386" s="77" t="s">
        <v>713</v>
      </c>
      <c r="C386" s="77" t="s">
        <v>714</v>
      </c>
      <c r="D386" s="18">
        <f t="shared" si="27"/>
        <v>326</v>
      </c>
      <c r="E386" s="19">
        <f t="shared" si="26"/>
        <v>0</v>
      </c>
      <c r="F386" s="19" t="s">
        <v>378</v>
      </c>
      <c r="G386" s="20">
        <v>0</v>
      </c>
    </row>
    <row r="387" spans="1:7">
      <c r="A387" s="250"/>
      <c r="B387" s="77" t="s">
        <v>715</v>
      </c>
      <c r="C387" s="77" t="s">
        <v>716</v>
      </c>
      <c r="D387" s="18">
        <f t="shared" si="27"/>
        <v>327</v>
      </c>
      <c r="E387" s="19">
        <f t="shared" si="26"/>
        <v>0</v>
      </c>
      <c r="F387" s="19" t="s">
        <v>378</v>
      </c>
      <c r="G387" s="20">
        <v>0</v>
      </c>
    </row>
    <row r="388" spans="1:7">
      <c r="A388" s="250"/>
      <c r="B388" s="77" t="s">
        <v>717</v>
      </c>
      <c r="C388" s="77" t="s">
        <v>718</v>
      </c>
      <c r="D388" s="18">
        <f t="shared" si="27"/>
        <v>328</v>
      </c>
      <c r="E388" s="19">
        <f t="shared" si="26"/>
        <v>0</v>
      </c>
      <c r="F388" s="19" t="s">
        <v>378</v>
      </c>
      <c r="G388" s="20">
        <v>0</v>
      </c>
    </row>
    <row r="389" spans="1:7">
      <c r="A389" s="250"/>
      <c r="B389" s="77" t="s">
        <v>719</v>
      </c>
      <c r="C389" s="77" t="s">
        <v>720</v>
      </c>
      <c r="D389" s="18">
        <f t="shared" si="27"/>
        <v>329</v>
      </c>
      <c r="E389" s="19">
        <f t="shared" si="26"/>
        <v>0</v>
      </c>
      <c r="F389" s="19" t="s">
        <v>378</v>
      </c>
      <c r="G389" s="20">
        <v>0</v>
      </c>
    </row>
    <row r="390" spans="1:7">
      <c r="A390" s="250"/>
      <c r="B390" s="77" t="s">
        <v>721</v>
      </c>
      <c r="C390" s="77" t="s">
        <v>722</v>
      </c>
      <c r="D390" s="18">
        <f t="shared" si="27"/>
        <v>330</v>
      </c>
      <c r="E390" s="19">
        <f t="shared" si="26"/>
        <v>0</v>
      </c>
      <c r="F390" s="19" t="s">
        <v>378</v>
      </c>
      <c r="G390" s="20">
        <v>0</v>
      </c>
    </row>
    <row r="391" spans="1:7">
      <c r="A391" s="250"/>
      <c r="B391" s="99" t="s">
        <v>723</v>
      </c>
      <c r="C391" s="77" t="s">
        <v>724</v>
      </c>
      <c r="D391" s="18">
        <f t="shared" si="27"/>
        <v>331</v>
      </c>
      <c r="E391" s="19">
        <f t="shared" si="26"/>
        <v>0</v>
      </c>
      <c r="F391" s="19" t="s">
        <v>378</v>
      </c>
      <c r="G391" s="20">
        <v>0</v>
      </c>
    </row>
    <row r="392" spans="1:7">
      <c r="A392" s="251"/>
      <c r="B392" s="100"/>
      <c r="C392" s="77" t="s">
        <v>725</v>
      </c>
      <c r="D392" s="18">
        <f t="shared" si="27"/>
        <v>332</v>
      </c>
      <c r="E392" s="19">
        <f t="shared" si="26"/>
        <v>0</v>
      </c>
      <c r="F392" s="19"/>
      <c r="G392" s="20">
        <v>0</v>
      </c>
    </row>
    <row r="393" spans="1:7">
      <c r="A393" s="249">
        <f>A383+1</f>
        <v>354</v>
      </c>
      <c r="B393" s="77" t="s">
        <v>726</v>
      </c>
      <c r="C393" s="77" t="s">
        <v>727</v>
      </c>
      <c r="D393" s="18">
        <f t="shared" si="27"/>
        <v>333</v>
      </c>
      <c r="E393" s="19">
        <f t="shared" si="26"/>
        <v>1</v>
      </c>
      <c r="F393" s="19"/>
      <c r="G393" s="20">
        <v>1</v>
      </c>
    </row>
    <row r="394" spans="1:7">
      <c r="A394" s="250"/>
      <c r="B394" s="77" t="s">
        <v>728</v>
      </c>
      <c r="C394" s="77" t="s">
        <v>729</v>
      </c>
      <c r="D394" s="18">
        <f t="shared" si="27"/>
        <v>334</v>
      </c>
      <c r="E394" s="19">
        <f t="shared" si="26"/>
        <v>1</v>
      </c>
      <c r="F394" s="19"/>
      <c r="G394" s="20">
        <v>1</v>
      </c>
    </row>
    <row r="395" spans="1:7">
      <c r="A395" s="250"/>
      <c r="B395" s="77" t="s">
        <v>730</v>
      </c>
      <c r="C395" s="77" t="s">
        <v>731</v>
      </c>
      <c r="D395" s="18">
        <f t="shared" si="27"/>
        <v>335</v>
      </c>
      <c r="E395" s="19">
        <f t="shared" si="26"/>
        <v>1</v>
      </c>
      <c r="F395" s="19"/>
      <c r="G395" s="20">
        <v>1</v>
      </c>
    </row>
    <row r="396" spans="1:7">
      <c r="A396" s="250"/>
      <c r="B396" s="77" t="s">
        <v>732</v>
      </c>
      <c r="C396" s="77" t="s">
        <v>733</v>
      </c>
      <c r="D396" s="18">
        <f t="shared" si="27"/>
        <v>336</v>
      </c>
      <c r="E396" s="19">
        <f t="shared" si="26"/>
        <v>1</v>
      </c>
      <c r="F396" s="19"/>
      <c r="G396" s="20">
        <v>1</v>
      </c>
    </row>
    <row r="397" spans="1:7">
      <c r="A397" s="250"/>
      <c r="B397" s="77" t="s">
        <v>734</v>
      </c>
      <c r="C397" s="77" t="s">
        <v>735</v>
      </c>
      <c r="D397" s="18">
        <f t="shared" si="27"/>
        <v>337</v>
      </c>
      <c r="E397" s="19">
        <f t="shared" si="26"/>
        <v>1</v>
      </c>
      <c r="F397" s="19"/>
      <c r="G397" s="20">
        <v>1</v>
      </c>
    </row>
    <row r="398" spans="1:7">
      <c r="A398" s="250"/>
      <c r="B398" s="99" t="s">
        <v>736</v>
      </c>
      <c r="C398" s="77" t="s">
        <v>737</v>
      </c>
      <c r="D398" s="18">
        <f t="shared" si="27"/>
        <v>338</v>
      </c>
      <c r="E398" s="19">
        <f t="shared" si="26"/>
        <v>1</v>
      </c>
      <c r="F398" s="19"/>
      <c r="G398" s="20">
        <v>1</v>
      </c>
    </row>
    <row r="399" spans="1:7">
      <c r="A399" s="250"/>
      <c r="B399" s="100"/>
      <c r="C399" s="77" t="s">
        <v>738</v>
      </c>
      <c r="D399" s="18">
        <f t="shared" si="27"/>
        <v>339</v>
      </c>
      <c r="E399" s="19">
        <f t="shared" si="26"/>
        <v>1</v>
      </c>
      <c r="F399" s="19"/>
      <c r="G399" s="20">
        <v>1</v>
      </c>
    </row>
    <row r="400" spans="1:7">
      <c r="A400" s="251"/>
      <c r="B400" s="100" t="s">
        <v>739</v>
      </c>
      <c r="C400" s="77" t="s">
        <v>740</v>
      </c>
      <c r="D400" s="18">
        <f t="shared" si="27"/>
        <v>340</v>
      </c>
      <c r="E400" s="19">
        <f t="shared" si="26"/>
        <v>0</v>
      </c>
      <c r="F400" s="19"/>
      <c r="G400" s="20">
        <v>0</v>
      </c>
    </row>
    <row r="401" spans="1:8">
      <c r="A401" s="97">
        <f>A393+1</f>
        <v>355</v>
      </c>
      <c r="B401" s="77" t="s">
        <v>741</v>
      </c>
      <c r="C401" s="77" t="s">
        <v>742</v>
      </c>
      <c r="D401" s="18">
        <f t="shared" si="27"/>
        <v>341</v>
      </c>
      <c r="E401" s="19">
        <f t="shared" si="26"/>
        <v>0</v>
      </c>
      <c r="F401" s="19"/>
      <c r="G401" s="20">
        <v>0</v>
      </c>
    </row>
    <row r="402" spans="1:8">
      <c r="A402" s="249">
        <f>A401+1</f>
        <v>356</v>
      </c>
      <c r="B402" s="77" t="s">
        <v>743</v>
      </c>
      <c r="C402" s="77" t="s">
        <v>744</v>
      </c>
      <c r="D402" s="18">
        <f t="shared" si="27"/>
        <v>342</v>
      </c>
      <c r="E402" s="19">
        <f t="shared" si="26"/>
        <v>0</v>
      </c>
      <c r="F402" s="19"/>
      <c r="G402" s="20">
        <v>0</v>
      </c>
    </row>
    <row r="403" spans="1:8">
      <c r="A403" s="250"/>
      <c r="B403" s="77" t="s">
        <v>745</v>
      </c>
      <c r="C403" s="77" t="s">
        <v>746</v>
      </c>
      <c r="D403" s="18">
        <f t="shared" si="27"/>
        <v>343</v>
      </c>
      <c r="E403" s="19">
        <f t="shared" si="26"/>
        <v>0</v>
      </c>
      <c r="F403" s="19"/>
      <c r="G403" s="20">
        <v>0</v>
      </c>
    </row>
    <row r="404" spans="1:8">
      <c r="A404" s="250"/>
      <c r="B404" s="77" t="s">
        <v>747</v>
      </c>
      <c r="C404" s="77" t="s">
        <v>748</v>
      </c>
      <c r="D404" s="18">
        <f t="shared" si="27"/>
        <v>344</v>
      </c>
      <c r="E404" s="19">
        <f t="shared" si="26"/>
        <v>0</v>
      </c>
      <c r="F404" s="19"/>
      <c r="G404" s="20">
        <v>0</v>
      </c>
    </row>
    <row r="405" spans="1:8">
      <c r="A405" s="250"/>
      <c r="B405" s="77" t="s">
        <v>749</v>
      </c>
      <c r="C405" s="77" t="s">
        <v>750</v>
      </c>
      <c r="D405" s="18">
        <f t="shared" si="27"/>
        <v>345</v>
      </c>
      <c r="E405" s="19">
        <f t="shared" si="26"/>
        <v>0</v>
      </c>
      <c r="F405" s="19"/>
      <c r="G405" s="20">
        <v>0</v>
      </c>
    </row>
    <row r="406" spans="1:8">
      <c r="A406" s="250"/>
      <c r="B406" s="77" t="s">
        <v>751</v>
      </c>
      <c r="C406" s="77" t="s">
        <v>752</v>
      </c>
      <c r="D406" s="18">
        <f t="shared" si="27"/>
        <v>346</v>
      </c>
      <c r="E406" s="19">
        <f t="shared" si="26"/>
        <v>0</v>
      </c>
      <c r="F406" s="19"/>
      <c r="G406" s="20">
        <v>0</v>
      </c>
    </row>
    <row r="407" spans="1:8">
      <c r="A407" s="250"/>
      <c r="B407" s="77" t="s">
        <v>753</v>
      </c>
      <c r="C407" s="77" t="s">
        <v>754</v>
      </c>
      <c r="D407" s="18">
        <f t="shared" si="27"/>
        <v>347</v>
      </c>
      <c r="E407" s="19">
        <f t="shared" si="26"/>
        <v>0</v>
      </c>
      <c r="F407" s="19"/>
      <c r="G407" s="20">
        <v>0</v>
      </c>
    </row>
    <row r="408" spans="1:8">
      <c r="A408" s="250"/>
      <c r="B408" s="77" t="s">
        <v>755</v>
      </c>
      <c r="C408" s="77" t="s">
        <v>756</v>
      </c>
      <c r="D408" s="18">
        <f t="shared" si="27"/>
        <v>348</v>
      </c>
      <c r="E408" s="19">
        <f t="shared" si="26"/>
        <v>0</v>
      </c>
      <c r="F408" s="19"/>
      <c r="G408" s="20">
        <v>0</v>
      </c>
    </row>
    <row r="409" spans="1:8">
      <c r="A409" s="250"/>
      <c r="B409" s="77" t="s">
        <v>757</v>
      </c>
      <c r="C409" s="77" t="s">
        <v>758</v>
      </c>
      <c r="D409" s="18">
        <f t="shared" si="27"/>
        <v>349</v>
      </c>
      <c r="E409" s="19">
        <f t="shared" si="26"/>
        <v>0</v>
      </c>
      <c r="F409" s="19"/>
      <c r="G409" s="20">
        <v>0</v>
      </c>
    </row>
    <row r="410" spans="1:8">
      <c r="A410" s="250"/>
      <c r="B410" s="77" t="s">
        <v>759</v>
      </c>
      <c r="C410" s="77" t="s">
        <v>760</v>
      </c>
      <c r="D410" s="18">
        <f t="shared" si="27"/>
        <v>350</v>
      </c>
      <c r="E410" s="19">
        <f t="shared" si="26"/>
        <v>0</v>
      </c>
      <c r="F410" s="19"/>
      <c r="G410" s="20">
        <v>0</v>
      </c>
    </row>
    <row r="411" spans="1:8">
      <c r="A411" s="251"/>
      <c r="B411" s="77" t="s">
        <v>761</v>
      </c>
      <c r="C411" s="77" t="s">
        <v>762</v>
      </c>
      <c r="D411" s="18">
        <f t="shared" si="27"/>
        <v>351</v>
      </c>
      <c r="E411" s="19">
        <f t="shared" si="26"/>
        <v>0</v>
      </c>
      <c r="F411" s="19"/>
      <c r="G411" s="20">
        <v>0</v>
      </c>
    </row>
    <row r="412" spans="1:8">
      <c r="A412" s="97"/>
      <c r="B412" s="73" t="s">
        <v>763</v>
      </c>
      <c r="C412" s="76"/>
      <c r="D412" s="4"/>
      <c r="E412" s="19"/>
      <c r="F412" s="19"/>
      <c r="G412" s="20"/>
    </row>
    <row r="413" spans="1:8">
      <c r="A413" s="249">
        <f>A402+1</f>
        <v>357</v>
      </c>
      <c r="B413" s="77" t="s">
        <v>764</v>
      </c>
      <c r="C413" s="77" t="s">
        <v>765</v>
      </c>
      <c r="D413" s="18">
        <f>D411+1</f>
        <v>352</v>
      </c>
      <c r="E413" s="19">
        <f t="shared" ref="E413:E427" si="28">G413</f>
        <v>0</v>
      </c>
      <c r="F413" s="19"/>
      <c r="G413" s="20">
        <v>0</v>
      </c>
    </row>
    <row r="414" spans="1:8">
      <c r="A414" s="250"/>
      <c r="B414" s="77" t="s">
        <v>766</v>
      </c>
      <c r="C414" s="77" t="s">
        <v>767</v>
      </c>
      <c r="D414" s="18">
        <f t="shared" ref="D414:D436" si="29">D413+1</f>
        <v>353</v>
      </c>
      <c r="E414" s="19">
        <f t="shared" si="28"/>
        <v>0</v>
      </c>
      <c r="F414" s="19" t="s">
        <v>357</v>
      </c>
      <c r="G414" s="20">
        <v>0</v>
      </c>
    </row>
    <row r="415" spans="1:8">
      <c r="A415" s="250"/>
      <c r="B415" s="77" t="s">
        <v>768</v>
      </c>
      <c r="C415" s="77" t="s">
        <v>769</v>
      </c>
      <c r="D415" s="18">
        <f t="shared" si="29"/>
        <v>354</v>
      </c>
      <c r="E415" s="78">
        <f t="shared" si="28"/>
        <v>0</v>
      </c>
      <c r="F415" s="19" t="s">
        <v>770</v>
      </c>
      <c r="G415" s="79">
        <v>0</v>
      </c>
    </row>
    <row r="416" spans="1:8">
      <c r="A416" s="250"/>
      <c r="B416" s="77" t="s">
        <v>771</v>
      </c>
      <c r="C416" s="77" t="s">
        <v>772</v>
      </c>
      <c r="D416" s="18">
        <f t="shared" si="29"/>
        <v>355</v>
      </c>
      <c r="E416" s="78">
        <f t="shared" si="28"/>
        <v>0</v>
      </c>
      <c r="F416" s="19" t="s">
        <v>117</v>
      </c>
      <c r="G416" s="20">
        <v>0</v>
      </c>
      <c r="H416" s="8" t="s">
        <v>169</v>
      </c>
    </row>
    <row r="417" spans="1:8">
      <c r="A417" s="250"/>
      <c r="B417" s="77" t="s">
        <v>773</v>
      </c>
      <c r="C417" s="77" t="s">
        <v>774</v>
      </c>
      <c r="D417" s="18">
        <f t="shared" si="29"/>
        <v>356</v>
      </c>
      <c r="E417" s="78">
        <f t="shared" si="28"/>
        <v>1</v>
      </c>
      <c r="F417" s="19" t="s">
        <v>117</v>
      </c>
      <c r="G417" s="20">
        <v>1</v>
      </c>
      <c r="H417" s="8" t="s">
        <v>169</v>
      </c>
    </row>
    <row r="418" spans="1:8">
      <c r="A418" s="250"/>
      <c r="B418" s="77" t="s">
        <v>775</v>
      </c>
      <c r="C418" s="77" t="s">
        <v>776</v>
      </c>
      <c r="D418" s="18">
        <f t="shared" si="29"/>
        <v>357</v>
      </c>
      <c r="E418" s="78">
        <f t="shared" si="28"/>
        <v>0</v>
      </c>
      <c r="F418" s="19" t="s">
        <v>117</v>
      </c>
      <c r="G418" s="20">
        <v>0</v>
      </c>
      <c r="H418" s="8" t="s">
        <v>169</v>
      </c>
    </row>
    <row r="419" spans="1:8">
      <c r="A419" s="250"/>
      <c r="B419" s="77" t="s">
        <v>777</v>
      </c>
      <c r="C419" s="77" t="s">
        <v>778</v>
      </c>
      <c r="D419" s="18">
        <f t="shared" si="29"/>
        <v>358</v>
      </c>
      <c r="E419" s="78">
        <f t="shared" si="28"/>
        <v>0</v>
      </c>
      <c r="F419" s="19" t="s">
        <v>117</v>
      </c>
      <c r="G419" s="20">
        <v>0</v>
      </c>
      <c r="H419" s="8" t="s">
        <v>169</v>
      </c>
    </row>
    <row r="420" spans="1:8">
      <c r="A420" s="250"/>
      <c r="B420" s="77" t="s">
        <v>779</v>
      </c>
      <c r="C420" s="77" t="s">
        <v>780</v>
      </c>
      <c r="D420" s="18">
        <f t="shared" si="29"/>
        <v>359</v>
      </c>
      <c r="E420" s="78">
        <f t="shared" si="28"/>
        <v>0</v>
      </c>
      <c r="F420" s="19" t="s">
        <v>117</v>
      </c>
      <c r="G420" s="20">
        <v>0</v>
      </c>
      <c r="H420" s="8" t="s">
        <v>169</v>
      </c>
    </row>
    <row r="421" spans="1:8">
      <c r="A421" s="250"/>
      <c r="B421" s="77" t="s">
        <v>781</v>
      </c>
      <c r="C421" s="77" t="s">
        <v>782</v>
      </c>
      <c r="D421" s="18">
        <f t="shared" si="29"/>
        <v>360</v>
      </c>
      <c r="E421" s="78">
        <f t="shared" si="28"/>
        <v>0</v>
      </c>
      <c r="F421" s="19" t="s">
        <v>117</v>
      </c>
      <c r="G421" s="20">
        <v>0</v>
      </c>
      <c r="H421" s="8" t="s">
        <v>169</v>
      </c>
    </row>
    <row r="422" spans="1:8">
      <c r="A422" s="250"/>
      <c r="B422" s="77" t="s">
        <v>783</v>
      </c>
      <c r="C422" s="77" t="s">
        <v>784</v>
      </c>
      <c r="D422" s="18">
        <f t="shared" si="29"/>
        <v>361</v>
      </c>
      <c r="E422" s="78">
        <f t="shared" si="28"/>
        <v>0</v>
      </c>
      <c r="F422" s="19" t="s">
        <v>117</v>
      </c>
      <c r="G422" s="20">
        <v>0</v>
      </c>
      <c r="H422" s="8" t="s">
        <v>169</v>
      </c>
    </row>
    <row r="423" spans="1:8">
      <c r="A423" s="250"/>
      <c r="B423" s="77" t="s">
        <v>785</v>
      </c>
      <c r="C423" s="77" t="s">
        <v>786</v>
      </c>
      <c r="D423" s="18">
        <f t="shared" si="29"/>
        <v>362</v>
      </c>
      <c r="E423" s="78">
        <f t="shared" si="28"/>
        <v>0</v>
      </c>
      <c r="F423" s="19" t="s">
        <v>117</v>
      </c>
      <c r="G423" s="20">
        <v>0</v>
      </c>
      <c r="H423" s="8" t="s">
        <v>169</v>
      </c>
    </row>
    <row r="424" spans="1:8">
      <c r="A424" s="250"/>
      <c r="B424" s="77" t="s">
        <v>787</v>
      </c>
      <c r="C424" s="77" t="s">
        <v>788</v>
      </c>
      <c r="D424" s="18">
        <f t="shared" si="29"/>
        <v>363</v>
      </c>
      <c r="E424" s="78">
        <f t="shared" si="28"/>
        <v>0</v>
      </c>
      <c r="F424" s="19" t="s">
        <v>117</v>
      </c>
      <c r="G424" s="20">
        <v>0</v>
      </c>
      <c r="H424" s="8" t="s">
        <v>169</v>
      </c>
    </row>
    <row r="425" spans="1:8">
      <c r="A425" s="250"/>
      <c r="B425" s="77" t="s">
        <v>789</v>
      </c>
      <c r="C425" s="77" t="s">
        <v>790</v>
      </c>
      <c r="D425" s="18">
        <f t="shared" si="29"/>
        <v>364</v>
      </c>
      <c r="E425" s="78">
        <f t="shared" si="28"/>
        <v>1</v>
      </c>
      <c r="F425" s="19" t="s">
        <v>117</v>
      </c>
      <c r="G425" s="20">
        <v>1</v>
      </c>
      <c r="H425" s="8" t="s">
        <v>169</v>
      </c>
    </row>
    <row r="426" spans="1:8">
      <c r="A426" s="250"/>
      <c r="B426" s="77" t="s">
        <v>791</v>
      </c>
      <c r="C426" s="77" t="s">
        <v>792</v>
      </c>
      <c r="D426" s="18">
        <f t="shared" si="29"/>
        <v>365</v>
      </c>
      <c r="E426" s="78">
        <f t="shared" si="28"/>
        <v>2</v>
      </c>
      <c r="F426" s="19" t="s">
        <v>117</v>
      </c>
      <c r="G426" s="20">
        <v>2</v>
      </c>
      <c r="H426" s="8" t="s">
        <v>169</v>
      </c>
    </row>
    <row r="427" spans="1:8">
      <c r="A427" s="251"/>
      <c r="B427" s="77" t="s">
        <v>793</v>
      </c>
      <c r="C427" s="77" t="s">
        <v>794</v>
      </c>
      <c r="D427" s="18">
        <f t="shared" si="29"/>
        <v>366</v>
      </c>
      <c r="E427" s="78">
        <f t="shared" si="28"/>
        <v>0</v>
      </c>
      <c r="F427" s="19" t="s">
        <v>117</v>
      </c>
      <c r="G427" s="20">
        <v>0</v>
      </c>
      <c r="H427" s="8" t="s">
        <v>169</v>
      </c>
    </row>
    <row r="428" spans="1:8">
      <c r="A428" s="249">
        <f>A413+1</f>
        <v>358</v>
      </c>
      <c r="B428" s="77" t="s">
        <v>795</v>
      </c>
      <c r="C428" s="77" t="s">
        <v>796</v>
      </c>
      <c r="D428" s="18">
        <f t="shared" si="29"/>
        <v>367</v>
      </c>
      <c r="E428" s="19">
        <f t="shared" ref="E428:E436" si="30">G428</f>
        <v>0</v>
      </c>
      <c r="F428" s="19"/>
      <c r="G428" s="20">
        <v>0</v>
      </c>
    </row>
    <row r="429" spans="1:8">
      <c r="A429" s="250"/>
      <c r="B429" s="77" t="s">
        <v>797</v>
      </c>
      <c r="C429" s="77" t="s">
        <v>798</v>
      </c>
      <c r="D429" s="18">
        <f t="shared" si="29"/>
        <v>368</v>
      </c>
      <c r="E429" s="19">
        <f t="shared" si="30"/>
        <v>0</v>
      </c>
      <c r="F429" s="19"/>
      <c r="G429" s="20">
        <v>0</v>
      </c>
    </row>
    <row r="430" spans="1:8">
      <c r="A430" s="250"/>
      <c r="B430" s="77" t="s">
        <v>799</v>
      </c>
      <c r="C430" s="77" t="s">
        <v>800</v>
      </c>
      <c r="D430" s="18">
        <f t="shared" si="29"/>
        <v>369</v>
      </c>
      <c r="E430" s="19">
        <f t="shared" si="30"/>
        <v>0</v>
      </c>
      <c r="F430" s="19"/>
      <c r="G430" s="20">
        <v>0</v>
      </c>
    </row>
    <row r="431" spans="1:8">
      <c r="A431" s="250"/>
      <c r="B431" s="77" t="s">
        <v>801</v>
      </c>
      <c r="C431" s="77" t="s">
        <v>802</v>
      </c>
      <c r="D431" s="18">
        <f t="shared" si="29"/>
        <v>370</v>
      </c>
      <c r="E431" s="19">
        <f t="shared" si="30"/>
        <v>0</v>
      </c>
      <c r="F431" s="19"/>
      <c r="G431" s="20">
        <v>0</v>
      </c>
    </row>
    <row r="432" spans="1:8">
      <c r="A432" s="250"/>
      <c r="B432" s="77" t="s">
        <v>803</v>
      </c>
      <c r="C432" s="77" t="s">
        <v>804</v>
      </c>
      <c r="D432" s="18">
        <f t="shared" si="29"/>
        <v>371</v>
      </c>
      <c r="E432" s="19">
        <f t="shared" si="30"/>
        <v>0</v>
      </c>
      <c r="F432" s="19"/>
      <c r="G432" s="20">
        <v>0</v>
      </c>
    </row>
    <row r="433" spans="1:8">
      <c r="A433" s="250"/>
      <c r="B433" s="77" t="s">
        <v>805</v>
      </c>
      <c r="C433" s="77" t="s">
        <v>806</v>
      </c>
      <c r="D433" s="18">
        <f t="shared" si="29"/>
        <v>372</v>
      </c>
      <c r="E433" s="19">
        <f t="shared" si="30"/>
        <v>0</v>
      </c>
      <c r="F433" s="19"/>
      <c r="G433" s="20">
        <v>0</v>
      </c>
    </row>
    <row r="434" spans="1:8">
      <c r="A434" s="250"/>
      <c r="B434" s="77" t="s">
        <v>807</v>
      </c>
      <c r="C434" s="77" t="s">
        <v>808</v>
      </c>
      <c r="D434" s="18">
        <f t="shared" si="29"/>
        <v>373</v>
      </c>
      <c r="E434" s="19">
        <f t="shared" si="30"/>
        <v>0</v>
      </c>
      <c r="F434" s="19"/>
      <c r="G434" s="20">
        <v>0</v>
      </c>
    </row>
    <row r="435" spans="1:8">
      <c r="A435" s="251"/>
      <c r="B435" s="77" t="s">
        <v>809</v>
      </c>
      <c r="C435" s="77" t="s">
        <v>810</v>
      </c>
      <c r="D435" s="18">
        <f t="shared" si="29"/>
        <v>374</v>
      </c>
      <c r="E435" s="19">
        <f t="shared" si="30"/>
        <v>0</v>
      </c>
      <c r="F435" s="19"/>
      <c r="G435" s="20">
        <v>0</v>
      </c>
    </row>
    <row r="436" spans="1:8">
      <c r="A436" s="97">
        <f>A428+1</f>
        <v>359</v>
      </c>
      <c r="B436" s="77" t="s">
        <v>811</v>
      </c>
      <c r="C436" s="77" t="s">
        <v>812</v>
      </c>
      <c r="D436" s="18">
        <f t="shared" si="29"/>
        <v>375</v>
      </c>
      <c r="E436" s="19">
        <f t="shared" si="30"/>
        <v>0</v>
      </c>
      <c r="F436" s="19" t="s">
        <v>378</v>
      </c>
      <c r="G436" s="20">
        <v>0</v>
      </c>
    </row>
    <row r="437" spans="1:8">
      <c r="A437" s="263" t="s">
        <v>813</v>
      </c>
      <c r="B437" s="264"/>
      <c r="C437" s="265"/>
      <c r="D437" s="4"/>
      <c r="E437" s="19"/>
      <c r="F437" s="19"/>
      <c r="G437" s="20"/>
    </row>
    <row r="438" spans="1:8">
      <c r="A438" s="95"/>
      <c r="B438" s="73" t="s">
        <v>814</v>
      </c>
      <c r="C438" s="83"/>
      <c r="D438" s="102"/>
      <c r="E438" s="19"/>
      <c r="F438" s="19"/>
      <c r="G438" s="20"/>
    </row>
    <row r="439" spans="1:8">
      <c r="A439" s="257">
        <f>A436+1</f>
        <v>360</v>
      </c>
      <c r="B439" s="77" t="s">
        <v>815</v>
      </c>
      <c r="C439" s="83" t="s">
        <v>816</v>
      </c>
      <c r="D439" s="18">
        <f>D436+1</f>
        <v>376</v>
      </c>
      <c r="E439" s="19"/>
      <c r="F439" s="19" t="s">
        <v>187</v>
      </c>
      <c r="G439" s="20">
        <v>168</v>
      </c>
    </row>
    <row r="440" spans="1:8">
      <c r="A440" s="258"/>
      <c r="B440" s="77" t="s">
        <v>817</v>
      </c>
      <c r="C440" s="83" t="s">
        <v>818</v>
      </c>
      <c r="D440" s="18">
        <f t="shared" ref="D440:D446" si="31">D439+1</f>
        <v>377</v>
      </c>
      <c r="E440" s="19"/>
      <c r="F440" s="19" t="s">
        <v>187</v>
      </c>
      <c r="G440" s="20">
        <v>50</v>
      </c>
    </row>
    <row r="441" spans="1:8">
      <c r="A441" s="258"/>
      <c r="B441" s="77" t="s">
        <v>819</v>
      </c>
      <c r="C441" s="83" t="s">
        <v>820</v>
      </c>
      <c r="D441" s="18">
        <f t="shared" si="31"/>
        <v>378</v>
      </c>
      <c r="E441" s="19"/>
      <c r="F441" s="19" t="s">
        <v>187</v>
      </c>
      <c r="G441" s="20">
        <v>168</v>
      </c>
      <c r="H441" s="8" t="s">
        <v>169</v>
      </c>
    </row>
    <row r="442" spans="1:8">
      <c r="A442" s="258"/>
      <c r="B442" s="77" t="s">
        <v>821</v>
      </c>
      <c r="C442" s="83" t="s">
        <v>822</v>
      </c>
      <c r="D442" s="18">
        <f t="shared" si="31"/>
        <v>379</v>
      </c>
      <c r="E442" s="19"/>
      <c r="F442" s="19"/>
      <c r="G442" s="20">
        <v>1</v>
      </c>
      <c r="H442" s="8" t="s">
        <v>169</v>
      </c>
    </row>
    <row r="443" spans="1:8">
      <c r="A443" s="258"/>
      <c r="B443" s="77" t="s">
        <v>823</v>
      </c>
      <c r="C443" s="83" t="s">
        <v>824</v>
      </c>
      <c r="D443" s="18">
        <f t="shared" si="31"/>
        <v>380</v>
      </c>
      <c r="E443" s="19"/>
      <c r="F443" s="19" t="s">
        <v>187</v>
      </c>
      <c r="G443" s="20">
        <v>0</v>
      </c>
      <c r="H443" s="8" t="s">
        <v>169</v>
      </c>
    </row>
    <row r="444" spans="1:8">
      <c r="A444" s="258"/>
      <c r="B444" s="77" t="s">
        <v>825</v>
      </c>
      <c r="C444" s="83" t="s">
        <v>826</v>
      </c>
      <c r="D444" s="18">
        <f t="shared" si="31"/>
        <v>381</v>
      </c>
      <c r="E444" s="19"/>
      <c r="F444" s="19"/>
      <c r="G444" s="20"/>
      <c r="H444" s="8" t="s">
        <v>169</v>
      </c>
    </row>
    <row r="445" spans="1:8">
      <c r="A445" s="258"/>
      <c r="B445" s="77" t="s">
        <v>827</v>
      </c>
      <c r="C445" s="83" t="s">
        <v>828</v>
      </c>
      <c r="D445" s="18">
        <f t="shared" si="31"/>
        <v>382</v>
      </c>
      <c r="E445" s="19"/>
      <c r="F445" s="19" t="s">
        <v>187</v>
      </c>
      <c r="G445" s="20">
        <v>0</v>
      </c>
      <c r="H445" s="8" t="s">
        <v>169</v>
      </c>
    </row>
    <row r="446" spans="1:8">
      <c r="A446" s="259"/>
      <c r="B446" s="77" t="s">
        <v>829</v>
      </c>
      <c r="C446" s="83" t="s">
        <v>830</v>
      </c>
      <c r="D446" s="18">
        <f t="shared" si="31"/>
        <v>383</v>
      </c>
      <c r="E446" s="19"/>
      <c r="F446" s="19"/>
      <c r="G446" s="20"/>
      <c r="H446" s="8" t="s">
        <v>169</v>
      </c>
    </row>
    <row r="447" spans="1:8">
      <c r="A447" s="95"/>
      <c r="B447" s="73" t="s">
        <v>831</v>
      </c>
      <c r="C447" s="76"/>
      <c r="D447" s="4"/>
      <c r="E447" s="19"/>
      <c r="F447" s="19"/>
      <c r="G447" s="20"/>
    </row>
    <row r="448" spans="1:8">
      <c r="A448" s="249">
        <f>A439+1</f>
        <v>361</v>
      </c>
      <c r="B448" s="77" t="s">
        <v>832</v>
      </c>
      <c r="C448" s="77" t="s">
        <v>833</v>
      </c>
      <c r="D448" s="18">
        <f>D446+1</f>
        <v>384</v>
      </c>
      <c r="E448" s="19">
        <f t="shared" ref="E448:E467" si="32">G448</f>
        <v>0</v>
      </c>
      <c r="F448" s="19"/>
      <c r="G448" s="20">
        <v>0</v>
      </c>
    </row>
    <row r="449" spans="1:7">
      <c r="A449" s="250"/>
      <c r="B449" s="77" t="s">
        <v>834</v>
      </c>
      <c r="C449" s="77" t="s">
        <v>835</v>
      </c>
      <c r="D449" s="18">
        <f t="shared" ref="D449:D467" si="33">D448+1</f>
        <v>385</v>
      </c>
      <c r="E449" s="19">
        <f t="shared" si="32"/>
        <v>1</v>
      </c>
      <c r="F449" s="19"/>
      <c r="G449" s="20">
        <v>1</v>
      </c>
    </row>
    <row r="450" spans="1:7">
      <c r="A450" s="250"/>
      <c r="B450" s="77" t="s">
        <v>836</v>
      </c>
      <c r="C450" s="77" t="s">
        <v>837</v>
      </c>
      <c r="D450" s="18">
        <f t="shared" si="33"/>
        <v>386</v>
      </c>
      <c r="E450" s="19">
        <f t="shared" si="32"/>
        <v>1</v>
      </c>
      <c r="F450" s="19"/>
      <c r="G450" s="20">
        <v>1</v>
      </c>
    </row>
    <row r="451" spans="1:7">
      <c r="A451" s="250"/>
      <c r="B451" s="77" t="s">
        <v>838</v>
      </c>
      <c r="C451" s="77" t="s">
        <v>839</v>
      </c>
      <c r="D451" s="18">
        <f t="shared" si="33"/>
        <v>387</v>
      </c>
      <c r="E451" s="19">
        <f t="shared" si="32"/>
        <v>0</v>
      </c>
      <c r="F451" s="19"/>
      <c r="G451" s="20">
        <v>0</v>
      </c>
    </row>
    <row r="452" spans="1:7">
      <c r="A452" s="250"/>
      <c r="B452" s="77" t="s">
        <v>840</v>
      </c>
      <c r="C452" s="77" t="s">
        <v>841</v>
      </c>
      <c r="D452" s="18">
        <f t="shared" si="33"/>
        <v>388</v>
      </c>
      <c r="E452" s="19">
        <f t="shared" si="32"/>
        <v>1</v>
      </c>
      <c r="F452" s="19"/>
      <c r="G452" s="20">
        <v>1</v>
      </c>
    </row>
    <row r="453" spans="1:7">
      <c r="A453" s="250"/>
      <c r="B453" s="77" t="s">
        <v>842</v>
      </c>
      <c r="C453" s="77" t="s">
        <v>843</v>
      </c>
      <c r="D453" s="18">
        <f t="shared" si="33"/>
        <v>389</v>
      </c>
      <c r="E453" s="19">
        <f t="shared" si="32"/>
        <v>0</v>
      </c>
      <c r="F453" s="19"/>
      <c r="G453" s="20">
        <v>0</v>
      </c>
    </row>
    <row r="454" spans="1:7">
      <c r="A454" s="250"/>
      <c r="B454" s="77" t="s">
        <v>844</v>
      </c>
      <c r="C454" s="77" t="s">
        <v>845</v>
      </c>
      <c r="D454" s="18">
        <f t="shared" si="33"/>
        <v>390</v>
      </c>
      <c r="E454" s="19">
        <f t="shared" si="32"/>
        <v>0</v>
      </c>
      <c r="F454" s="19"/>
      <c r="G454" s="20">
        <v>0</v>
      </c>
    </row>
    <row r="455" spans="1:7">
      <c r="A455" s="250"/>
      <c r="B455" s="77" t="s">
        <v>846</v>
      </c>
      <c r="C455" s="77" t="s">
        <v>847</v>
      </c>
      <c r="D455" s="18">
        <f t="shared" si="33"/>
        <v>391</v>
      </c>
      <c r="E455" s="19">
        <f t="shared" si="32"/>
        <v>0</v>
      </c>
      <c r="F455" s="19"/>
      <c r="G455" s="20">
        <v>0</v>
      </c>
    </row>
    <row r="456" spans="1:7">
      <c r="A456" s="250"/>
      <c r="B456" s="99" t="s">
        <v>848</v>
      </c>
      <c r="C456" s="77" t="s">
        <v>849</v>
      </c>
      <c r="D456" s="18">
        <f t="shared" si="33"/>
        <v>392</v>
      </c>
      <c r="E456" s="19">
        <f t="shared" si="32"/>
        <v>0</v>
      </c>
      <c r="F456" s="19"/>
      <c r="G456" s="20">
        <v>0</v>
      </c>
    </row>
    <row r="457" spans="1:7">
      <c r="A457" s="251"/>
      <c r="B457" s="100"/>
      <c r="C457" s="77" t="s">
        <v>850</v>
      </c>
      <c r="D457" s="18">
        <f t="shared" si="33"/>
        <v>393</v>
      </c>
      <c r="E457" s="19">
        <f t="shared" si="32"/>
        <v>0</v>
      </c>
      <c r="F457" s="19"/>
      <c r="G457" s="20">
        <v>0</v>
      </c>
    </row>
    <row r="458" spans="1:7">
      <c r="A458" s="97">
        <f>A448+1</f>
        <v>362</v>
      </c>
      <c r="B458" s="77" t="s">
        <v>851</v>
      </c>
      <c r="C458" s="77" t="s">
        <v>852</v>
      </c>
      <c r="D458" s="18">
        <f t="shared" si="33"/>
        <v>394</v>
      </c>
      <c r="E458" s="19">
        <f t="shared" si="32"/>
        <v>0</v>
      </c>
      <c r="F458" s="19"/>
      <c r="G458" s="20">
        <v>0</v>
      </c>
    </row>
    <row r="459" spans="1:7">
      <c r="A459" s="249">
        <f>A458+1</f>
        <v>363</v>
      </c>
      <c r="B459" s="77" t="s">
        <v>853</v>
      </c>
      <c r="C459" s="77" t="s">
        <v>854</v>
      </c>
      <c r="D459" s="18">
        <f t="shared" si="33"/>
        <v>395</v>
      </c>
      <c r="E459" s="19">
        <f t="shared" si="32"/>
        <v>1</v>
      </c>
      <c r="F459" s="19"/>
      <c r="G459" s="20">
        <v>1</v>
      </c>
    </row>
    <row r="460" spans="1:7">
      <c r="A460" s="250"/>
      <c r="B460" s="77" t="s">
        <v>855</v>
      </c>
      <c r="C460" s="77" t="s">
        <v>856</v>
      </c>
      <c r="D460" s="18">
        <f t="shared" si="33"/>
        <v>396</v>
      </c>
      <c r="E460" s="19">
        <f t="shared" si="32"/>
        <v>0</v>
      </c>
      <c r="F460" s="19"/>
      <c r="G460" s="20">
        <v>0</v>
      </c>
    </row>
    <row r="461" spans="1:7">
      <c r="A461" s="250"/>
      <c r="B461" s="77" t="s">
        <v>857</v>
      </c>
      <c r="C461" s="77" t="s">
        <v>858</v>
      </c>
      <c r="D461" s="18">
        <f t="shared" si="33"/>
        <v>397</v>
      </c>
      <c r="E461" s="19">
        <f t="shared" si="32"/>
        <v>1</v>
      </c>
      <c r="F461" s="19"/>
      <c r="G461" s="20">
        <v>1</v>
      </c>
    </row>
    <row r="462" spans="1:7">
      <c r="A462" s="250"/>
      <c r="B462" s="77" t="s">
        <v>859</v>
      </c>
      <c r="C462" s="77" t="s">
        <v>860</v>
      </c>
      <c r="D462" s="18">
        <f t="shared" si="33"/>
        <v>398</v>
      </c>
      <c r="E462" s="19">
        <f t="shared" si="32"/>
        <v>1</v>
      </c>
      <c r="F462" s="19"/>
      <c r="G462" s="20">
        <v>1</v>
      </c>
    </row>
    <row r="463" spans="1:7">
      <c r="A463" s="250"/>
      <c r="B463" s="77" t="s">
        <v>861</v>
      </c>
      <c r="C463" s="77" t="s">
        <v>862</v>
      </c>
      <c r="D463" s="18">
        <f t="shared" si="33"/>
        <v>399</v>
      </c>
      <c r="E463" s="19">
        <f t="shared" si="32"/>
        <v>0</v>
      </c>
      <c r="F463" s="19"/>
      <c r="G463" s="20">
        <v>0</v>
      </c>
    </row>
    <row r="464" spans="1:7">
      <c r="A464" s="250"/>
      <c r="B464" s="77" t="s">
        <v>863</v>
      </c>
      <c r="C464" s="77" t="s">
        <v>864</v>
      </c>
      <c r="D464" s="18">
        <f t="shared" si="33"/>
        <v>400</v>
      </c>
      <c r="E464" s="19">
        <f t="shared" si="32"/>
        <v>0</v>
      </c>
      <c r="F464" s="19"/>
      <c r="G464" s="20">
        <v>0</v>
      </c>
    </row>
    <row r="465" spans="1:8">
      <c r="A465" s="250"/>
      <c r="B465" s="77" t="s">
        <v>865</v>
      </c>
      <c r="C465" s="77" t="s">
        <v>866</v>
      </c>
      <c r="D465" s="18">
        <f t="shared" si="33"/>
        <v>401</v>
      </c>
      <c r="E465" s="19">
        <f t="shared" si="32"/>
        <v>0</v>
      </c>
      <c r="F465" s="19"/>
      <c r="G465" s="20">
        <v>0</v>
      </c>
    </row>
    <row r="466" spans="1:8">
      <c r="A466" s="250"/>
      <c r="B466" s="99" t="s">
        <v>867</v>
      </c>
      <c r="C466" s="77" t="s">
        <v>868</v>
      </c>
      <c r="D466" s="18">
        <f t="shared" si="33"/>
        <v>402</v>
      </c>
      <c r="E466" s="19">
        <f t="shared" si="32"/>
        <v>0</v>
      </c>
      <c r="F466" s="19"/>
      <c r="G466" s="20">
        <v>0</v>
      </c>
    </row>
    <row r="467" spans="1:8">
      <c r="A467" s="251"/>
      <c r="B467" s="100"/>
      <c r="C467" s="77" t="s">
        <v>869</v>
      </c>
      <c r="D467" s="18">
        <f t="shared" si="33"/>
        <v>403</v>
      </c>
      <c r="E467" s="19">
        <f t="shared" si="32"/>
        <v>0</v>
      </c>
      <c r="F467" s="19"/>
      <c r="G467" s="20">
        <v>0</v>
      </c>
    </row>
    <row r="468" spans="1:8">
      <c r="A468" s="97"/>
      <c r="B468" s="73" t="s">
        <v>870</v>
      </c>
      <c r="C468" s="76"/>
      <c r="D468" s="4"/>
      <c r="E468" s="19"/>
      <c r="F468" s="19"/>
      <c r="G468" s="20"/>
    </row>
    <row r="469" spans="1:8">
      <c r="A469" s="249">
        <f>A459+1</f>
        <v>364</v>
      </c>
      <c r="B469" s="77" t="s">
        <v>871</v>
      </c>
      <c r="C469" s="77" t="s">
        <v>872</v>
      </c>
      <c r="D469" s="18">
        <f>D467+1</f>
        <v>404</v>
      </c>
      <c r="E469" s="19">
        <f t="shared" ref="E469:E476" si="34">G469</f>
        <v>1</v>
      </c>
      <c r="F469" s="19"/>
      <c r="G469" s="20">
        <v>1</v>
      </c>
    </row>
    <row r="470" spans="1:8">
      <c r="A470" s="250"/>
      <c r="B470" s="77" t="s">
        <v>873</v>
      </c>
      <c r="C470" s="77" t="s">
        <v>874</v>
      </c>
      <c r="D470" s="18">
        <f t="shared" ref="D470:D476" si="35">D469+1</f>
        <v>405</v>
      </c>
      <c r="E470" s="19">
        <f t="shared" si="34"/>
        <v>218</v>
      </c>
      <c r="F470" s="19" t="s">
        <v>187</v>
      </c>
      <c r="G470" s="20">
        <v>218</v>
      </c>
      <c r="H470" s="8" t="s">
        <v>169</v>
      </c>
    </row>
    <row r="471" spans="1:8">
      <c r="A471" s="250"/>
      <c r="B471" s="77" t="s">
        <v>875</v>
      </c>
      <c r="C471" s="77" t="s">
        <v>876</v>
      </c>
      <c r="D471" s="18">
        <f t="shared" si="35"/>
        <v>406</v>
      </c>
      <c r="E471" s="19">
        <f t="shared" si="34"/>
        <v>0</v>
      </c>
      <c r="F471" s="19" t="s">
        <v>187</v>
      </c>
      <c r="G471" s="20">
        <v>0</v>
      </c>
      <c r="H471" s="8" t="s">
        <v>169</v>
      </c>
    </row>
    <row r="472" spans="1:8">
      <c r="A472" s="250"/>
      <c r="B472" s="77" t="s">
        <v>877</v>
      </c>
      <c r="C472" s="77" t="s">
        <v>878</v>
      </c>
      <c r="D472" s="18">
        <f t="shared" si="35"/>
        <v>407</v>
      </c>
      <c r="E472" s="19">
        <f t="shared" si="34"/>
        <v>0</v>
      </c>
      <c r="F472" s="19" t="s">
        <v>187</v>
      </c>
      <c r="G472" s="20">
        <v>0</v>
      </c>
      <c r="H472" s="8" t="s">
        <v>169</v>
      </c>
    </row>
    <row r="473" spans="1:8">
      <c r="A473" s="251"/>
      <c r="B473" s="77" t="s">
        <v>879</v>
      </c>
      <c r="C473" s="77" t="s">
        <v>880</v>
      </c>
      <c r="D473" s="18">
        <f t="shared" si="35"/>
        <v>408</v>
      </c>
      <c r="E473" s="19">
        <f t="shared" si="34"/>
        <v>0</v>
      </c>
      <c r="F473" s="19" t="s">
        <v>187</v>
      </c>
      <c r="G473" s="20">
        <v>0</v>
      </c>
    </row>
    <row r="474" spans="1:8">
      <c r="A474" s="97">
        <f>A469+1</f>
        <v>365</v>
      </c>
      <c r="B474" s="77" t="s">
        <v>881</v>
      </c>
      <c r="C474" s="77" t="s">
        <v>882</v>
      </c>
      <c r="D474" s="18">
        <f t="shared" si="35"/>
        <v>409</v>
      </c>
      <c r="E474" s="19">
        <f t="shared" si="34"/>
        <v>1</v>
      </c>
      <c r="F474" s="19"/>
      <c r="G474" s="20">
        <v>1</v>
      </c>
    </row>
    <row r="475" spans="1:8">
      <c r="A475" s="97">
        <f>A474+1</f>
        <v>366</v>
      </c>
      <c r="B475" s="77" t="s">
        <v>883</v>
      </c>
      <c r="C475" s="77" t="s">
        <v>884</v>
      </c>
      <c r="D475" s="18">
        <f t="shared" si="35"/>
        <v>410</v>
      </c>
      <c r="E475" s="19">
        <f t="shared" si="34"/>
        <v>1</v>
      </c>
      <c r="F475" s="19"/>
      <c r="G475" s="20">
        <v>1</v>
      </c>
    </row>
    <row r="476" spans="1:8">
      <c r="A476" s="97">
        <f>A475+1</f>
        <v>367</v>
      </c>
      <c r="B476" s="77" t="s">
        <v>885</v>
      </c>
      <c r="C476" s="77" t="s">
        <v>886</v>
      </c>
      <c r="D476" s="18">
        <f t="shared" si="35"/>
        <v>411</v>
      </c>
      <c r="E476" s="19">
        <f t="shared" si="34"/>
        <v>2</v>
      </c>
      <c r="F476" s="19"/>
      <c r="G476" s="20">
        <v>2</v>
      </c>
    </row>
    <row r="477" spans="1:8">
      <c r="A477" s="97"/>
      <c r="B477" s="73" t="s">
        <v>887</v>
      </c>
      <c r="C477" s="76"/>
      <c r="D477" s="4"/>
      <c r="E477" s="19"/>
      <c r="F477" s="19"/>
      <c r="G477" s="20"/>
    </row>
    <row r="478" spans="1:8">
      <c r="A478" s="249">
        <f>A476+1</f>
        <v>368</v>
      </c>
      <c r="B478" s="77" t="s">
        <v>888</v>
      </c>
      <c r="C478" s="77" t="s">
        <v>889</v>
      </c>
      <c r="D478" s="18">
        <f>D476+1</f>
        <v>412</v>
      </c>
      <c r="E478" s="19">
        <f t="shared" ref="E478:E487" si="36">G478</f>
        <v>166</v>
      </c>
      <c r="F478" s="19" t="s">
        <v>187</v>
      </c>
      <c r="G478" s="64">
        <v>166</v>
      </c>
    </row>
    <row r="479" spans="1:8">
      <c r="A479" s="251"/>
      <c r="B479" s="77" t="s">
        <v>890</v>
      </c>
      <c r="C479" s="77" t="s">
        <v>891</v>
      </c>
      <c r="D479" s="18">
        <f t="shared" ref="D479:D488" si="37">D478+1</f>
        <v>413</v>
      </c>
      <c r="E479" s="19">
        <f t="shared" si="36"/>
        <v>0</v>
      </c>
      <c r="F479" s="19" t="s">
        <v>187</v>
      </c>
      <c r="G479" s="64">
        <v>0</v>
      </c>
    </row>
    <row r="480" spans="1:8">
      <c r="A480" s="97">
        <f>A478+1</f>
        <v>369</v>
      </c>
      <c r="B480" s="77" t="s">
        <v>892</v>
      </c>
      <c r="C480" s="77" t="s">
        <v>893</v>
      </c>
      <c r="D480" s="18">
        <f t="shared" si="37"/>
        <v>414</v>
      </c>
      <c r="E480" s="19">
        <f t="shared" si="36"/>
        <v>0</v>
      </c>
      <c r="F480" s="19" t="s">
        <v>187</v>
      </c>
      <c r="G480" s="64">
        <v>0</v>
      </c>
    </row>
    <row r="481" spans="1:8">
      <c r="A481" s="250">
        <f>A480+1</f>
        <v>370</v>
      </c>
      <c r="B481" s="77" t="s">
        <v>894</v>
      </c>
      <c r="C481" s="77" t="s">
        <v>895</v>
      </c>
      <c r="D481" s="18">
        <f t="shared" si="37"/>
        <v>415</v>
      </c>
      <c r="E481" s="19">
        <f t="shared" si="36"/>
        <v>0</v>
      </c>
      <c r="F481" s="19" t="s">
        <v>187</v>
      </c>
      <c r="G481" s="64">
        <v>0</v>
      </c>
      <c r="H481" s="8" t="s">
        <v>169</v>
      </c>
    </row>
    <row r="482" spans="1:8">
      <c r="A482" s="250"/>
      <c r="B482" s="77" t="s">
        <v>896</v>
      </c>
      <c r="C482" s="77" t="s">
        <v>897</v>
      </c>
      <c r="D482" s="18">
        <f t="shared" si="37"/>
        <v>416</v>
      </c>
      <c r="E482" s="19">
        <f t="shared" si="36"/>
        <v>0</v>
      </c>
      <c r="F482" s="19" t="s">
        <v>187</v>
      </c>
      <c r="G482" s="64">
        <v>0</v>
      </c>
      <c r="H482" s="8" t="s">
        <v>169</v>
      </c>
    </row>
    <row r="483" spans="1:8">
      <c r="A483" s="250"/>
      <c r="B483" s="77" t="s">
        <v>898</v>
      </c>
      <c r="C483" s="77" t="s">
        <v>899</v>
      </c>
      <c r="D483" s="18">
        <f t="shared" si="37"/>
        <v>417</v>
      </c>
      <c r="E483" s="19">
        <f t="shared" si="36"/>
        <v>0</v>
      </c>
      <c r="F483" s="19" t="s">
        <v>187</v>
      </c>
      <c r="G483" s="64">
        <v>0</v>
      </c>
      <c r="H483" s="8" t="s">
        <v>169</v>
      </c>
    </row>
    <row r="484" spans="1:8">
      <c r="A484" s="250"/>
      <c r="B484" s="77" t="s">
        <v>900</v>
      </c>
      <c r="C484" s="77" t="s">
        <v>901</v>
      </c>
      <c r="D484" s="18">
        <f t="shared" si="37"/>
        <v>418</v>
      </c>
      <c r="E484" s="19">
        <f t="shared" si="36"/>
        <v>0</v>
      </c>
      <c r="F484" s="19" t="s">
        <v>187</v>
      </c>
      <c r="G484" s="64">
        <v>0</v>
      </c>
      <c r="H484" s="8" t="s">
        <v>169</v>
      </c>
    </row>
    <row r="485" spans="1:8">
      <c r="A485" s="250"/>
      <c r="B485" s="77" t="s">
        <v>902</v>
      </c>
      <c r="C485" s="77" t="s">
        <v>903</v>
      </c>
      <c r="D485" s="18">
        <f t="shared" si="37"/>
        <v>419</v>
      </c>
      <c r="E485" s="19">
        <f t="shared" si="36"/>
        <v>0</v>
      </c>
      <c r="F485" s="19" t="s">
        <v>187</v>
      </c>
      <c r="G485" s="64">
        <v>0</v>
      </c>
      <c r="H485" s="8" t="s">
        <v>169</v>
      </c>
    </row>
    <row r="486" spans="1:8">
      <c r="A486" s="250"/>
      <c r="B486" s="77" t="s">
        <v>904</v>
      </c>
      <c r="C486" s="77" t="s">
        <v>905</v>
      </c>
      <c r="D486" s="18">
        <f t="shared" si="37"/>
        <v>420</v>
      </c>
      <c r="E486" s="19">
        <f t="shared" si="36"/>
        <v>0</v>
      </c>
      <c r="F486" s="19" t="s">
        <v>187</v>
      </c>
      <c r="G486" s="64">
        <v>0</v>
      </c>
      <c r="H486" s="8" t="s">
        <v>169</v>
      </c>
    </row>
    <row r="487" spans="1:8">
      <c r="A487" s="250"/>
      <c r="B487" s="77" t="s">
        <v>906</v>
      </c>
      <c r="C487" s="77" t="s">
        <v>907</v>
      </c>
      <c r="D487" s="18">
        <f t="shared" si="37"/>
        <v>421</v>
      </c>
      <c r="E487" s="19">
        <f t="shared" si="36"/>
        <v>0</v>
      </c>
      <c r="F487" s="19" t="s">
        <v>187</v>
      </c>
      <c r="G487" s="64">
        <v>0</v>
      </c>
      <c r="H487" s="8" t="s">
        <v>169</v>
      </c>
    </row>
    <row r="488" spans="1:8">
      <c r="A488" s="250"/>
      <c r="B488" s="60" t="s">
        <v>908</v>
      </c>
      <c r="C488" s="60" t="s">
        <v>909</v>
      </c>
      <c r="D488" s="18">
        <f t="shared" si="37"/>
        <v>422</v>
      </c>
      <c r="E488" s="62">
        <v>0</v>
      </c>
      <c r="F488" s="62" t="s">
        <v>357</v>
      </c>
      <c r="G488" s="66">
        <f>G489</f>
        <v>0</v>
      </c>
      <c r="H488" s="8" t="s">
        <v>169</v>
      </c>
    </row>
    <row r="489" spans="1:8">
      <c r="A489" s="250"/>
      <c r="B489" s="60" t="s">
        <v>908</v>
      </c>
      <c r="C489" s="60" t="s">
        <v>909</v>
      </c>
      <c r="D489" s="103" t="s">
        <v>174</v>
      </c>
      <c r="E489" s="19">
        <f>G489</f>
        <v>0</v>
      </c>
      <c r="F489" s="19"/>
      <c r="G489" s="20">
        <f>COUNTIF(G481:G487,"&gt;0")</f>
        <v>0</v>
      </c>
      <c r="H489" s="8" t="s">
        <v>169</v>
      </c>
    </row>
    <row r="490" spans="1:8">
      <c r="A490" s="249">
        <f>A481+1</f>
        <v>371</v>
      </c>
      <c r="B490" s="104" t="s">
        <v>910</v>
      </c>
      <c r="C490" s="77" t="s">
        <v>911</v>
      </c>
      <c r="D490" s="18">
        <f>D488+1</f>
        <v>423</v>
      </c>
      <c r="E490" s="84">
        <f>G490</f>
        <v>1</v>
      </c>
      <c r="F490" s="105"/>
      <c r="G490" s="20">
        <v>1</v>
      </c>
    </row>
    <row r="491" spans="1:8">
      <c r="A491" s="250"/>
      <c r="B491" s="104" t="s">
        <v>912</v>
      </c>
      <c r="C491" s="77" t="s">
        <v>913</v>
      </c>
      <c r="D491" s="18">
        <f>D490+1</f>
        <v>424</v>
      </c>
      <c r="E491" s="84"/>
      <c r="F491" s="105"/>
      <c r="G491" s="20">
        <v>0</v>
      </c>
      <c r="H491" s="8" t="s">
        <v>169</v>
      </c>
    </row>
    <row r="492" spans="1:8">
      <c r="A492" s="250"/>
      <c r="B492" s="104" t="s">
        <v>914</v>
      </c>
      <c r="C492" s="77" t="s">
        <v>915</v>
      </c>
      <c r="D492" s="18">
        <f>D491+1</f>
        <v>425</v>
      </c>
      <c r="E492" s="84"/>
      <c r="F492" s="105"/>
      <c r="G492" s="20">
        <v>0</v>
      </c>
      <c r="H492" s="8" t="s">
        <v>169</v>
      </c>
    </row>
    <row r="493" spans="1:8">
      <c r="A493" s="251"/>
      <c r="B493" s="104" t="s">
        <v>916</v>
      </c>
      <c r="C493" s="77" t="s">
        <v>917</v>
      </c>
      <c r="D493" s="18">
        <f>D492+1</f>
        <v>426</v>
      </c>
      <c r="E493" s="84"/>
      <c r="F493" s="105"/>
      <c r="G493" s="20">
        <v>0</v>
      </c>
      <c r="H493" s="8" t="s">
        <v>169</v>
      </c>
    </row>
    <row r="494" spans="1:8">
      <c r="A494" s="97"/>
      <c r="B494" s="106" t="s">
        <v>918</v>
      </c>
      <c r="C494" s="107"/>
      <c r="D494" s="4"/>
      <c r="E494" s="19"/>
      <c r="F494" s="19"/>
      <c r="G494" s="20"/>
    </row>
    <row r="495" spans="1:8">
      <c r="A495" s="97">
        <f>A490+1</f>
        <v>372</v>
      </c>
      <c r="B495" s="77" t="s">
        <v>919</v>
      </c>
      <c r="C495" s="77" t="s">
        <v>920</v>
      </c>
      <c r="D495" s="18">
        <f>D493+1</f>
        <v>427</v>
      </c>
      <c r="E495" s="19">
        <f t="shared" ref="E495:E512" si="38">G495</f>
        <v>1</v>
      </c>
      <c r="F495" s="19"/>
      <c r="G495" s="20">
        <v>1</v>
      </c>
    </row>
    <row r="496" spans="1:8">
      <c r="A496" s="249">
        <f>A495+1</f>
        <v>373</v>
      </c>
      <c r="B496" s="77" t="s">
        <v>921</v>
      </c>
      <c r="C496" s="77" t="s">
        <v>922</v>
      </c>
      <c r="D496" s="18">
        <f t="shared" ref="D496:D512" si="39">D495+1</f>
        <v>428</v>
      </c>
      <c r="E496" s="19">
        <f t="shared" si="38"/>
        <v>1</v>
      </c>
      <c r="F496" s="19"/>
      <c r="G496" s="20">
        <v>1</v>
      </c>
    </row>
    <row r="497" spans="1:8">
      <c r="A497" s="250"/>
      <c r="B497" s="77" t="s">
        <v>923</v>
      </c>
      <c r="C497" s="77" t="s">
        <v>924</v>
      </c>
      <c r="D497" s="18">
        <f t="shared" si="39"/>
        <v>429</v>
      </c>
      <c r="E497" s="19">
        <f t="shared" si="38"/>
        <v>1</v>
      </c>
      <c r="F497" s="19"/>
      <c r="G497" s="20">
        <v>1</v>
      </c>
    </row>
    <row r="498" spans="1:8">
      <c r="A498" s="250"/>
      <c r="B498" s="77" t="s">
        <v>925</v>
      </c>
      <c r="C498" s="77" t="s">
        <v>926</v>
      </c>
      <c r="D498" s="18">
        <f t="shared" si="39"/>
        <v>430</v>
      </c>
      <c r="E498" s="19">
        <f t="shared" si="38"/>
        <v>1</v>
      </c>
      <c r="F498" s="19"/>
      <c r="G498" s="20">
        <v>1</v>
      </c>
    </row>
    <row r="499" spans="1:8">
      <c r="A499" s="250"/>
      <c r="B499" s="99" t="s">
        <v>927</v>
      </c>
      <c r="C499" s="77" t="s">
        <v>928</v>
      </c>
      <c r="D499" s="18">
        <f t="shared" si="39"/>
        <v>431</v>
      </c>
      <c r="E499" s="19">
        <f t="shared" si="38"/>
        <v>1</v>
      </c>
      <c r="F499" s="19"/>
      <c r="G499" s="20">
        <v>1</v>
      </c>
    </row>
    <row r="500" spans="1:8">
      <c r="A500" s="251"/>
      <c r="B500" s="100"/>
      <c r="C500" s="77" t="s">
        <v>929</v>
      </c>
      <c r="D500" s="18">
        <f t="shared" si="39"/>
        <v>432</v>
      </c>
      <c r="E500" s="19">
        <f t="shared" si="38"/>
        <v>3</v>
      </c>
      <c r="F500" s="19"/>
      <c r="G500" s="20">
        <v>3</v>
      </c>
    </row>
    <row r="501" spans="1:8">
      <c r="A501" s="97">
        <f>A496+1</f>
        <v>374</v>
      </c>
      <c r="B501" s="77" t="s">
        <v>930</v>
      </c>
      <c r="C501" s="77" t="s">
        <v>931</v>
      </c>
      <c r="D501" s="18">
        <f t="shared" si="39"/>
        <v>433</v>
      </c>
      <c r="E501" s="19">
        <f t="shared" si="38"/>
        <v>1</v>
      </c>
      <c r="F501" s="19"/>
      <c r="G501" s="20">
        <v>1</v>
      </c>
    </row>
    <row r="502" spans="1:8">
      <c r="A502" s="97">
        <f>A501+1</f>
        <v>375</v>
      </c>
      <c r="B502" s="77" t="s">
        <v>932</v>
      </c>
      <c r="C502" s="77" t="s">
        <v>933</v>
      </c>
      <c r="D502" s="18">
        <f t="shared" si="39"/>
        <v>434</v>
      </c>
      <c r="E502" s="19">
        <f t="shared" si="38"/>
        <v>1</v>
      </c>
      <c r="F502" s="19"/>
      <c r="G502" s="20">
        <v>1</v>
      </c>
    </row>
    <row r="503" spans="1:8">
      <c r="A503" s="97">
        <f>A502+1</f>
        <v>376</v>
      </c>
      <c r="B503" s="77" t="s">
        <v>934</v>
      </c>
      <c r="C503" s="77" t="s">
        <v>935</v>
      </c>
      <c r="D503" s="18">
        <f t="shared" si="39"/>
        <v>435</v>
      </c>
      <c r="E503" s="19">
        <f t="shared" si="38"/>
        <v>1</v>
      </c>
      <c r="F503" s="19"/>
      <c r="G503" s="20">
        <v>1</v>
      </c>
    </row>
    <row r="504" spans="1:8">
      <c r="A504" s="97">
        <f>A503+1</f>
        <v>377</v>
      </c>
      <c r="B504" s="77" t="s">
        <v>936</v>
      </c>
      <c r="C504" s="77" t="s">
        <v>937</v>
      </c>
      <c r="D504" s="18">
        <f t="shared" si="39"/>
        <v>436</v>
      </c>
      <c r="E504" s="19">
        <f t="shared" si="38"/>
        <v>1</v>
      </c>
      <c r="F504" s="19"/>
      <c r="G504" s="20">
        <v>1</v>
      </c>
    </row>
    <row r="505" spans="1:8">
      <c r="A505" s="97">
        <f>A504+1</f>
        <v>378</v>
      </c>
      <c r="B505" s="77" t="s">
        <v>938</v>
      </c>
      <c r="C505" s="77" t="s">
        <v>939</v>
      </c>
      <c r="D505" s="18">
        <f t="shared" si="39"/>
        <v>437</v>
      </c>
      <c r="E505" s="19">
        <f t="shared" si="38"/>
        <v>1</v>
      </c>
      <c r="F505" s="19"/>
      <c r="G505" s="20">
        <v>1</v>
      </c>
    </row>
    <row r="506" spans="1:8">
      <c r="A506" s="249">
        <f>A505+1</f>
        <v>379</v>
      </c>
      <c r="B506" s="77" t="s">
        <v>940</v>
      </c>
      <c r="C506" s="77" t="s">
        <v>941</v>
      </c>
      <c r="D506" s="18">
        <f t="shared" si="39"/>
        <v>438</v>
      </c>
      <c r="E506" s="19">
        <f t="shared" si="38"/>
        <v>1</v>
      </c>
      <c r="F506" s="19"/>
      <c r="G506" s="20">
        <v>1</v>
      </c>
    </row>
    <row r="507" spans="1:8">
      <c r="A507" s="250"/>
      <c r="B507" s="77" t="s">
        <v>942</v>
      </c>
      <c r="C507" s="77" t="s">
        <v>943</v>
      </c>
      <c r="D507" s="18">
        <f t="shared" si="39"/>
        <v>439</v>
      </c>
      <c r="E507" s="19">
        <f t="shared" si="38"/>
        <v>1</v>
      </c>
      <c r="F507" s="19"/>
      <c r="G507" s="20">
        <v>1</v>
      </c>
    </row>
    <row r="508" spans="1:8">
      <c r="A508" s="250"/>
      <c r="B508" s="99" t="s">
        <v>944</v>
      </c>
      <c r="C508" s="77" t="s">
        <v>945</v>
      </c>
      <c r="D508" s="18">
        <f t="shared" si="39"/>
        <v>440</v>
      </c>
      <c r="E508" s="19">
        <f t="shared" si="38"/>
        <v>0</v>
      </c>
      <c r="F508" s="19"/>
      <c r="G508" s="20">
        <v>0</v>
      </c>
    </row>
    <row r="509" spans="1:8">
      <c r="A509" s="251"/>
      <c r="B509" s="100"/>
      <c r="C509" s="77" t="s">
        <v>946</v>
      </c>
      <c r="D509" s="18">
        <f t="shared" si="39"/>
        <v>441</v>
      </c>
      <c r="E509" s="19">
        <f t="shared" si="38"/>
        <v>0</v>
      </c>
      <c r="F509" s="19"/>
      <c r="G509" s="20">
        <v>0</v>
      </c>
    </row>
    <row r="510" spans="1:8">
      <c r="A510" s="97">
        <f>A506+1</f>
        <v>380</v>
      </c>
      <c r="B510" s="77" t="s">
        <v>947</v>
      </c>
      <c r="C510" s="77" t="s">
        <v>948</v>
      </c>
      <c r="D510" s="18">
        <f t="shared" si="39"/>
        <v>442</v>
      </c>
      <c r="E510" s="19">
        <f t="shared" si="38"/>
        <v>0</v>
      </c>
      <c r="F510" s="19"/>
      <c r="G510" s="20">
        <v>0</v>
      </c>
      <c r="H510" s="8" t="s">
        <v>169</v>
      </c>
    </row>
    <row r="511" spans="1:8">
      <c r="A511" s="97">
        <f>A510+1</f>
        <v>381</v>
      </c>
      <c r="B511" s="77" t="s">
        <v>949</v>
      </c>
      <c r="C511" s="77" t="s">
        <v>950</v>
      </c>
      <c r="D511" s="18">
        <f t="shared" si="39"/>
        <v>443</v>
      </c>
      <c r="E511" s="19">
        <f t="shared" si="38"/>
        <v>2</v>
      </c>
      <c r="F511" s="19"/>
      <c r="G511" s="20">
        <v>2</v>
      </c>
      <c r="H511" s="8" t="s">
        <v>169</v>
      </c>
    </row>
    <row r="512" spans="1:8">
      <c r="A512" s="97">
        <f>A511+1</f>
        <v>382</v>
      </c>
      <c r="B512" s="77" t="s">
        <v>951</v>
      </c>
      <c r="C512" s="77" t="s">
        <v>952</v>
      </c>
      <c r="D512" s="18">
        <f t="shared" si="39"/>
        <v>444</v>
      </c>
      <c r="E512" s="19">
        <f t="shared" si="38"/>
        <v>200</v>
      </c>
      <c r="F512" s="19" t="s">
        <v>770</v>
      </c>
      <c r="G512" s="20">
        <v>200</v>
      </c>
      <c r="H512" s="8" t="s">
        <v>169</v>
      </c>
    </row>
    <row r="513" spans="1:8">
      <c r="A513" s="268" t="s">
        <v>953</v>
      </c>
      <c r="B513" s="269"/>
      <c r="C513" s="270"/>
      <c r="D513" s="4"/>
      <c r="E513" s="19"/>
      <c r="F513" s="19"/>
      <c r="G513" s="20"/>
    </row>
    <row r="514" spans="1:8">
      <c r="A514" s="108"/>
      <c r="B514" s="109" t="s">
        <v>954</v>
      </c>
      <c r="C514" s="110"/>
      <c r="D514" s="4"/>
      <c r="E514" s="19"/>
      <c r="F514" s="51"/>
      <c r="G514" s="20"/>
    </row>
    <row r="515" spans="1:8">
      <c r="A515" s="111">
        <v>401</v>
      </c>
      <c r="B515" s="112" t="s">
        <v>955</v>
      </c>
      <c r="C515" s="112" t="s">
        <v>956</v>
      </c>
      <c r="D515" s="18">
        <f>D512+1</f>
        <v>445</v>
      </c>
      <c r="E515" s="19">
        <f>G515</f>
        <v>1</v>
      </c>
      <c r="F515" s="19"/>
      <c r="G515" s="20">
        <v>1</v>
      </c>
    </row>
    <row r="516" spans="1:8">
      <c r="A516" s="266">
        <f>A515+1</f>
        <v>402</v>
      </c>
      <c r="B516" s="112" t="s">
        <v>957</v>
      </c>
      <c r="C516" s="112" t="s">
        <v>958</v>
      </c>
      <c r="D516" s="18">
        <f t="shared" ref="D516:D529" si="40">D515+1</f>
        <v>446</v>
      </c>
      <c r="E516" s="19">
        <f>G516</f>
        <v>0</v>
      </c>
      <c r="F516" s="19"/>
      <c r="G516" s="20">
        <v>0</v>
      </c>
    </row>
    <row r="517" spans="1:8">
      <c r="A517" s="271"/>
      <c r="B517" s="112" t="s">
        <v>959</v>
      </c>
      <c r="C517" s="112" t="s">
        <v>960</v>
      </c>
      <c r="D517" s="18">
        <f t="shared" si="40"/>
        <v>447</v>
      </c>
      <c r="E517" s="19"/>
      <c r="F517" s="19"/>
      <c r="G517" s="20">
        <v>1</v>
      </c>
      <c r="H517" s="8" t="s">
        <v>169</v>
      </c>
    </row>
    <row r="518" spans="1:8">
      <c r="A518" s="267"/>
      <c r="B518" s="112" t="s">
        <v>961</v>
      </c>
      <c r="C518" s="112" t="s">
        <v>962</v>
      </c>
      <c r="D518" s="18">
        <f t="shared" si="40"/>
        <v>448</v>
      </c>
      <c r="E518" s="19"/>
      <c r="F518" s="19"/>
      <c r="G518" s="20">
        <v>2</v>
      </c>
      <c r="H518" s="8" t="s">
        <v>169</v>
      </c>
    </row>
    <row r="519" spans="1:8">
      <c r="A519" s="266">
        <f>A516+1</f>
        <v>403</v>
      </c>
      <c r="B519" s="112" t="s">
        <v>963</v>
      </c>
      <c r="C519" s="112" t="s">
        <v>964</v>
      </c>
      <c r="D519" s="18">
        <f t="shared" si="40"/>
        <v>449</v>
      </c>
      <c r="E519" s="19">
        <f>G519</f>
        <v>0</v>
      </c>
      <c r="F519" s="19"/>
      <c r="G519" s="20">
        <v>0</v>
      </c>
    </row>
    <row r="520" spans="1:8">
      <c r="A520" s="267"/>
      <c r="B520" s="112" t="s">
        <v>965</v>
      </c>
      <c r="C520" s="112" t="s">
        <v>966</v>
      </c>
      <c r="D520" s="18">
        <f t="shared" si="40"/>
        <v>450</v>
      </c>
      <c r="E520" s="19"/>
      <c r="F520" s="19"/>
      <c r="G520" s="152" t="s">
        <v>1576</v>
      </c>
      <c r="H520" s="8" t="s">
        <v>169</v>
      </c>
    </row>
    <row r="521" spans="1:8">
      <c r="A521" s="266">
        <f>A519+1</f>
        <v>404</v>
      </c>
      <c r="B521" s="112" t="s">
        <v>967</v>
      </c>
      <c r="C521" s="112" t="s">
        <v>968</v>
      </c>
      <c r="D521" s="18">
        <f t="shared" si="40"/>
        <v>451</v>
      </c>
      <c r="E521" s="19">
        <f t="shared" ref="E521:E528" si="41">G521</f>
        <v>0</v>
      </c>
      <c r="F521" s="19"/>
      <c r="G521" s="20">
        <v>0</v>
      </c>
    </row>
    <row r="522" spans="1:8">
      <c r="A522" s="267"/>
      <c r="B522" s="112" t="s">
        <v>969</v>
      </c>
      <c r="C522" s="112" t="s">
        <v>970</v>
      </c>
      <c r="D522" s="18">
        <f t="shared" si="40"/>
        <v>452</v>
      </c>
      <c r="E522" s="19">
        <f t="shared" si="41"/>
        <v>0</v>
      </c>
      <c r="F522" s="19"/>
      <c r="G522" s="20">
        <v>0</v>
      </c>
    </row>
    <row r="523" spans="1:8">
      <c r="A523" s="271">
        <f>A521+1</f>
        <v>405</v>
      </c>
      <c r="B523" s="112" t="s">
        <v>971</v>
      </c>
      <c r="C523" s="112" t="s">
        <v>972</v>
      </c>
      <c r="D523" s="18">
        <f t="shared" si="40"/>
        <v>453</v>
      </c>
      <c r="E523" s="19">
        <f t="shared" si="41"/>
        <v>3</v>
      </c>
      <c r="F523" s="19" t="s">
        <v>357</v>
      </c>
      <c r="G523" s="20">
        <v>3</v>
      </c>
    </row>
    <row r="524" spans="1:8">
      <c r="A524" s="271"/>
      <c r="B524" s="112" t="s">
        <v>973</v>
      </c>
      <c r="C524" s="112" t="s">
        <v>974</v>
      </c>
      <c r="D524" s="18">
        <f t="shared" si="40"/>
        <v>454</v>
      </c>
      <c r="E524" s="19">
        <f t="shared" si="41"/>
        <v>0</v>
      </c>
      <c r="F524" s="19" t="s">
        <v>357</v>
      </c>
      <c r="G524" s="20">
        <v>0</v>
      </c>
    </row>
    <row r="525" spans="1:8">
      <c r="A525" s="271"/>
      <c r="B525" s="112" t="s">
        <v>975</v>
      </c>
      <c r="C525" s="112" t="s">
        <v>976</v>
      </c>
      <c r="D525" s="18">
        <f t="shared" si="40"/>
        <v>455</v>
      </c>
      <c r="E525" s="19">
        <f t="shared" si="41"/>
        <v>0</v>
      </c>
      <c r="F525" s="19" t="s">
        <v>357</v>
      </c>
      <c r="G525" s="20">
        <v>0</v>
      </c>
    </row>
    <row r="526" spans="1:8">
      <c r="A526" s="271"/>
      <c r="B526" s="112" t="s">
        <v>977</v>
      </c>
      <c r="C526" s="112" t="s">
        <v>978</v>
      </c>
      <c r="D526" s="18">
        <f t="shared" si="40"/>
        <v>456</v>
      </c>
      <c r="E526" s="19">
        <f t="shared" si="41"/>
        <v>0</v>
      </c>
      <c r="F526" s="19" t="s">
        <v>357</v>
      </c>
      <c r="G526" s="20">
        <v>0</v>
      </c>
    </row>
    <row r="527" spans="1:8">
      <c r="A527" s="271"/>
      <c r="B527" s="112" t="s">
        <v>979</v>
      </c>
      <c r="C527" s="112" t="s">
        <v>980</v>
      </c>
      <c r="D527" s="18">
        <f t="shared" si="40"/>
        <v>457</v>
      </c>
      <c r="E527" s="19">
        <f t="shared" si="41"/>
        <v>0</v>
      </c>
      <c r="F527" s="19" t="s">
        <v>357</v>
      </c>
      <c r="G527" s="20">
        <v>0</v>
      </c>
    </row>
    <row r="528" spans="1:8">
      <c r="A528" s="271"/>
      <c r="B528" s="112" t="s">
        <v>981</v>
      </c>
      <c r="C528" s="112" t="s">
        <v>982</v>
      </c>
      <c r="D528" s="18">
        <f t="shared" si="40"/>
        <v>458</v>
      </c>
      <c r="E528" s="19">
        <f t="shared" si="41"/>
        <v>0</v>
      </c>
      <c r="F528" s="19" t="s">
        <v>357</v>
      </c>
      <c r="G528" s="20">
        <v>0</v>
      </c>
    </row>
    <row r="529" spans="1:8">
      <c r="A529" s="271"/>
      <c r="B529" s="60" t="s">
        <v>983</v>
      </c>
      <c r="C529" s="60" t="s">
        <v>984</v>
      </c>
      <c r="D529" s="18">
        <f t="shared" si="40"/>
        <v>459</v>
      </c>
      <c r="E529" s="62">
        <v>1</v>
      </c>
      <c r="F529" s="62" t="s">
        <v>357</v>
      </c>
      <c r="G529" s="66">
        <f>G530</f>
        <v>3</v>
      </c>
    </row>
    <row r="530" spans="1:8">
      <c r="A530" s="271"/>
      <c r="B530" s="60" t="s">
        <v>983</v>
      </c>
      <c r="C530" s="60" t="s">
        <v>984</v>
      </c>
      <c r="D530" s="103" t="s">
        <v>174</v>
      </c>
      <c r="E530" s="19"/>
      <c r="F530" s="19"/>
      <c r="G530" s="7">
        <f>SUM(G523:G528)</f>
        <v>3</v>
      </c>
    </row>
    <row r="531" spans="1:8">
      <c r="A531" s="267"/>
      <c r="B531" s="112" t="s">
        <v>985</v>
      </c>
      <c r="C531" s="112" t="s">
        <v>986</v>
      </c>
      <c r="D531" s="18">
        <f>D529+1</f>
        <v>460</v>
      </c>
      <c r="E531" s="19">
        <f>G531</f>
        <v>0</v>
      </c>
      <c r="F531" s="19" t="s">
        <v>357</v>
      </c>
      <c r="G531" s="20">
        <v>0</v>
      </c>
    </row>
    <row r="532" spans="1:8">
      <c r="A532" s="113"/>
      <c r="B532" s="109" t="s">
        <v>987</v>
      </c>
      <c r="C532" s="114"/>
      <c r="D532" s="84"/>
      <c r="E532" s="19"/>
      <c r="F532" s="19"/>
      <c r="G532" s="20"/>
    </row>
    <row r="533" spans="1:8">
      <c r="A533" s="266">
        <f>A523+1</f>
        <v>406</v>
      </c>
      <c r="B533" s="112" t="s">
        <v>988</v>
      </c>
      <c r="C533" s="112" t="s">
        <v>989</v>
      </c>
      <c r="D533" s="18">
        <f>D531+1</f>
        <v>461</v>
      </c>
      <c r="E533" s="19"/>
      <c r="F533" s="19"/>
      <c r="G533" s="20">
        <v>1</v>
      </c>
      <c r="H533" s="8" t="s">
        <v>169</v>
      </c>
    </row>
    <row r="534" spans="1:8">
      <c r="A534" s="271"/>
      <c r="B534" s="112" t="s">
        <v>990</v>
      </c>
      <c r="C534" s="112" t="s">
        <v>991</v>
      </c>
      <c r="D534" s="18">
        <f>D533+1</f>
        <v>462</v>
      </c>
      <c r="E534" s="19"/>
      <c r="F534" s="19" t="s">
        <v>357</v>
      </c>
      <c r="G534" s="20">
        <v>2</v>
      </c>
      <c r="H534" s="8" t="s">
        <v>169</v>
      </c>
    </row>
    <row r="535" spans="1:8">
      <c r="A535" s="271"/>
      <c r="B535" s="112" t="s">
        <v>992</v>
      </c>
      <c r="C535" s="112" t="s">
        <v>993</v>
      </c>
      <c r="D535" s="18">
        <f>D534+1</f>
        <v>463</v>
      </c>
      <c r="E535" s="19"/>
      <c r="F535" s="19"/>
      <c r="G535" s="20">
        <v>1</v>
      </c>
      <c r="H535" s="8" t="s">
        <v>169</v>
      </c>
    </row>
    <row r="536" spans="1:8">
      <c r="A536" s="271"/>
      <c r="B536" s="112" t="s">
        <v>994</v>
      </c>
      <c r="C536" s="112" t="s">
        <v>995</v>
      </c>
      <c r="D536" s="18">
        <f>D535+1</f>
        <v>464</v>
      </c>
      <c r="E536" s="19"/>
      <c r="F536" s="19" t="s">
        <v>357</v>
      </c>
      <c r="G536" s="20">
        <v>0</v>
      </c>
      <c r="H536" s="8" t="s">
        <v>169</v>
      </c>
    </row>
    <row r="537" spans="1:8">
      <c r="A537" s="271"/>
      <c r="B537" s="112" t="s">
        <v>996</v>
      </c>
      <c r="C537" s="112" t="s">
        <v>997</v>
      </c>
      <c r="D537" s="18">
        <f>D536+1</f>
        <v>465</v>
      </c>
      <c r="E537" s="19"/>
      <c r="F537" s="19"/>
      <c r="G537" s="20">
        <v>9</v>
      </c>
      <c r="H537" s="8" t="s">
        <v>169</v>
      </c>
    </row>
    <row r="538" spans="1:8">
      <c r="A538" s="267"/>
      <c r="B538" s="112" t="s">
        <v>998</v>
      </c>
      <c r="C538" s="112" t="s">
        <v>999</v>
      </c>
      <c r="D538" s="18">
        <f>D537+1</f>
        <v>466</v>
      </c>
      <c r="E538" s="19"/>
      <c r="F538" s="19" t="s">
        <v>357</v>
      </c>
      <c r="G538" s="20">
        <v>0</v>
      </c>
      <c r="H538" s="8" t="s">
        <v>169</v>
      </c>
    </row>
    <row r="539" spans="1:8">
      <c r="A539" s="111"/>
      <c r="B539" s="109" t="s">
        <v>1000</v>
      </c>
      <c r="C539" s="110"/>
      <c r="D539" s="4"/>
      <c r="E539" s="19"/>
      <c r="F539" s="19"/>
      <c r="G539" s="20"/>
    </row>
    <row r="540" spans="1:8">
      <c r="A540" s="266">
        <f>A533+1</f>
        <v>407</v>
      </c>
      <c r="B540" s="112" t="s">
        <v>1001</v>
      </c>
      <c r="C540" s="112" t="s">
        <v>1002</v>
      </c>
      <c r="D540" s="18">
        <f>D538+1</f>
        <v>467</v>
      </c>
      <c r="E540" s="19">
        <f t="shared" ref="E540:E554" si="42">G540</f>
        <v>0</v>
      </c>
      <c r="F540" s="19"/>
      <c r="G540" s="20">
        <v>0</v>
      </c>
    </row>
    <row r="541" spans="1:8">
      <c r="A541" s="267"/>
      <c r="B541" s="112" t="s">
        <v>1003</v>
      </c>
      <c r="C541" s="112" t="s">
        <v>1004</v>
      </c>
      <c r="D541" s="18">
        <f t="shared" ref="D541:D554" si="43">D540+1</f>
        <v>468</v>
      </c>
      <c r="E541" s="19">
        <f t="shared" si="42"/>
        <v>0</v>
      </c>
      <c r="F541" s="19" t="s">
        <v>770</v>
      </c>
      <c r="G541" s="87">
        <v>0</v>
      </c>
    </row>
    <row r="542" spans="1:8">
      <c r="A542" s="111">
        <f>A540+1</f>
        <v>408</v>
      </c>
      <c r="B542" s="112" t="s">
        <v>1005</v>
      </c>
      <c r="C542" s="112" t="s">
        <v>1006</v>
      </c>
      <c r="D542" s="18">
        <f t="shared" si="43"/>
        <v>469</v>
      </c>
      <c r="E542" s="19">
        <f t="shared" si="42"/>
        <v>0</v>
      </c>
      <c r="F542" s="19" t="s">
        <v>357</v>
      </c>
      <c r="G542" s="20">
        <v>0</v>
      </c>
    </row>
    <row r="543" spans="1:8">
      <c r="A543" s="111">
        <f>A542+1</f>
        <v>409</v>
      </c>
      <c r="B543" s="112" t="s">
        <v>1007</v>
      </c>
      <c r="C543" s="112" t="s">
        <v>1008</v>
      </c>
      <c r="D543" s="18">
        <f t="shared" si="43"/>
        <v>470</v>
      </c>
      <c r="E543" s="19">
        <f t="shared" si="42"/>
        <v>0</v>
      </c>
      <c r="F543" s="19" t="s">
        <v>357</v>
      </c>
      <c r="G543" s="20">
        <v>0</v>
      </c>
    </row>
    <row r="544" spans="1:8">
      <c r="A544" s="266">
        <f>A543+1</f>
        <v>410</v>
      </c>
      <c r="B544" s="112" t="s">
        <v>1009</v>
      </c>
      <c r="C544" s="112" t="s">
        <v>1010</v>
      </c>
      <c r="D544" s="18">
        <f t="shared" si="43"/>
        <v>471</v>
      </c>
      <c r="E544" s="19">
        <f t="shared" si="42"/>
        <v>0</v>
      </c>
      <c r="F544" s="19"/>
      <c r="G544" s="20">
        <v>0</v>
      </c>
    </row>
    <row r="545" spans="1:7">
      <c r="A545" s="267"/>
      <c r="B545" s="112" t="s">
        <v>1011</v>
      </c>
      <c r="C545" s="112" t="s">
        <v>1012</v>
      </c>
      <c r="D545" s="18">
        <f t="shared" si="43"/>
        <v>472</v>
      </c>
      <c r="E545" s="19">
        <f t="shared" si="42"/>
        <v>0</v>
      </c>
      <c r="F545" s="19" t="s">
        <v>357</v>
      </c>
      <c r="G545" s="20">
        <v>0</v>
      </c>
    </row>
    <row r="546" spans="1:7">
      <c r="A546" s="111">
        <f>A544+1</f>
        <v>411</v>
      </c>
      <c r="B546" s="112" t="s">
        <v>1013</v>
      </c>
      <c r="C546" s="112" t="s">
        <v>1014</v>
      </c>
      <c r="D546" s="18">
        <f t="shared" si="43"/>
        <v>473</v>
      </c>
      <c r="E546" s="19">
        <f t="shared" si="42"/>
        <v>5</v>
      </c>
      <c r="F546" s="19" t="s">
        <v>357</v>
      </c>
      <c r="G546" s="20">
        <v>5</v>
      </c>
    </row>
    <row r="547" spans="1:7">
      <c r="A547" s="111">
        <f>A546+1</f>
        <v>412</v>
      </c>
      <c r="B547" s="112" t="s">
        <v>1015</v>
      </c>
      <c r="C547" s="112" t="s">
        <v>1016</v>
      </c>
      <c r="D547" s="18">
        <f t="shared" si="43"/>
        <v>474</v>
      </c>
      <c r="E547" s="19">
        <f t="shared" si="42"/>
        <v>1</v>
      </c>
      <c r="F547" s="19"/>
      <c r="G547" s="20">
        <v>1</v>
      </c>
    </row>
    <row r="548" spans="1:7">
      <c r="A548" s="266">
        <f>A547+1</f>
        <v>413</v>
      </c>
      <c r="B548" s="112" t="s">
        <v>1017</v>
      </c>
      <c r="C548" s="112" t="s">
        <v>1018</v>
      </c>
      <c r="D548" s="18">
        <f t="shared" si="43"/>
        <v>475</v>
      </c>
      <c r="E548" s="19">
        <f t="shared" si="42"/>
        <v>0</v>
      </c>
      <c r="F548" s="19"/>
      <c r="G548" s="20">
        <v>0</v>
      </c>
    </row>
    <row r="549" spans="1:7">
      <c r="A549" s="271"/>
      <c r="B549" s="112" t="s">
        <v>1019</v>
      </c>
      <c r="C549" s="112" t="s">
        <v>1020</v>
      </c>
      <c r="D549" s="18">
        <f t="shared" si="43"/>
        <v>476</v>
      </c>
      <c r="E549" s="115">
        <f t="shared" si="42"/>
        <v>0</v>
      </c>
      <c r="F549" s="19" t="s">
        <v>255</v>
      </c>
      <c r="G549" s="79">
        <v>0</v>
      </c>
    </row>
    <row r="550" spans="1:7">
      <c r="A550" s="267"/>
      <c r="B550" s="112" t="s">
        <v>1021</v>
      </c>
      <c r="C550" s="112" t="s">
        <v>1022</v>
      </c>
      <c r="D550" s="18">
        <f t="shared" si="43"/>
        <v>477</v>
      </c>
      <c r="E550" s="19">
        <f t="shared" si="42"/>
        <v>0</v>
      </c>
      <c r="F550" s="19" t="s">
        <v>258</v>
      </c>
      <c r="G550" s="20">
        <v>0</v>
      </c>
    </row>
    <row r="551" spans="1:7">
      <c r="A551" s="111">
        <f>A548+1</f>
        <v>414</v>
      </c>
      <c r="B551" s="116" t="s">
        <v>1023</v>
      </c>
      <c r="C551" s="112" t="s">
        <v>1024</v>
      </c>
      <c r="D551" s="18">
        <f t="shared" si="43"/>
        <v>478</v>
      </c>
      <c r="E551" s="19">
        <f t="shared" si="42"/>
        <v>0</v>
      </c>
      <c r="F551" s="19"/>
      <c r="G551" s="20">
        <v>0</v>
      </c>
    </row>
    <row r="552" spans="1:7">
      <c r="A552" s="111">
        <f>A551+1</f>
        <v>415</v>
      </c>
      <c r="B552" s="116" t="s">
        <v>1025</v>
      </c>
      <c r="C552" s="112" t="s">
        <v>1026</v>
      </c>
      <c r="D552" s="18">
        <f t="shared" si="43"/>
        <v>479</v>
      </c>
      <c r="E552" s="19">
        <f t="shared" si="42"/>
        <v>1</v>
      </c>
      <c r="F552" s="19"/>
      <c r="G552" s="20">
        <v>1</v>
      </c>
    </row>
    <row r="553" spans="1:7">
      <c r="A553" s="111">
        <f>A552+1</f>
        <v>416</v>
      </c>
      <c r="B553" s="116" t="s">
        <v>1027</v>
      </c>
      <c r="C553" s="112" t="s">
        <v>1028</v>
      </c>
      <c r="D553" s="18">
        <f t="shared" si="43"/>
        <v>480</v>
      </c>
      <c r="E553" s="19">
        <f t="shared" si="42"/>
        <v>3</v>
      </c>
      <c r="F553" s="19"/>
      <c r="G553" s="20">
        <v>3</v>
      </c>
    </row>
    <row r="554" spans="1:7">
      <c r="A554" s="111">
        <f>A553+1</f>
        <v>417</v>
      </c>
      <c r="B554" s="116" t="s">
        <v>1029</v>
      </c>
      <c r="C554" s="112" t="s">
        <v>1030</v>
      </c>
      <c r="D554" s="18">
        <f t="shared" si="43"/>
        <v>481</v>
      </c>
      <c r="E554" s="19" t="str">
        <f t="shared" si="42"/>
        <v>KAYU</v>
      </c>
      <c r="F554" s="19"/>
      <c r="G554" s="20" t="s">
        <v>1031</v>
      </c>
    </row>
    <row r="555" spans="1:7">
      <c r="A555" s="111"/>
      <c r="B555" s="109" t="s">
        <v>1032</v>
      </c>
      <c r="C555" s="110"/>
      <c r="D555" s="4"/>
      <c r="E555" s="19"/>
      <c r="F555" s="19"/>
      <c r="G555" s="20"/>
    </row>
    <row r="556" spans="1:7">
      <c r="A556" s="266">
        <f>A554+1</f>
        <v>418</v>
      </c>
      <c r="B556" s="117" t="s">
        <v>1033</v>
      </c>
      <c r="C556" s="112" t="s">
        <v>1034</v>
      </c>
      <c r="D556" s="18">
        <f>D554+1</f>
        <v>482</v>
      </c>
      <c r="E556" s="19">
        <f>G556</f>
        <v>0</v>
      </c>
      <c r="F556" s="19"/>
      <c r="G556" s="20">
        <v>0</v>
      </c>
    </row>
    <row r="557" spans="1:7">
      <c r="A557" s="267"/>
      <c r="B557" s="118"/>
      <c r="C557" s="112" t="s">
        <v>1035</v>
      </c>
      <c r="D557" s="18">
        <f>D556+1</f>
        <v>483</v>
      </c>
      <c r="E557" s="115">
        <f>G557</f>
        <v>0</v>
      </c>
      <c r="F557" s="19" t="s">
        <v>255</v>
      </c>
      <c r="G557" s="79">
        <v>0</v>
      </c>
    </row>
    <row r="558" spans="1:7">
      <c r="A558" s="266">
        <f>A556+1</f>
        <v>419</v>
      </c>
      <c r="B558" s="117" t="s">
        <v>1036</v>
      </c>
      <c r="C558" s="112" t="s">
        <v>1037</v>
      </c>
      <c r="D558" s="18">
        <f>D557+1</f>
        <v>484</v>
      </c>
      <c r="E558" s="19">
        <f>G558</f>
        <v>0</v>
      </c>
      <c r="F558" s="19"/>
      <c r="G558" s="20">
        <v>0</v>
      </c>
    </row>
    <row r="559" spans="1:7">
      <c r="A559" s="267"/>
      <c r="B559" s="118"/>
      <c r="C559" s="112" t="s">
        <v>1038</v>
      </c>
      <c r="D559" s="18">
        <f>D558+1</f>
        <v>485</v>
      </c>
      <c r="E559" s="115">
        <f>G559</f>
        <v>0</v>
      </c>
      <c r="F559" s="19" t="s">
        <v>255</v>
      </c>
      <c r="G559" s="79">
        <v>0</v>
      </c>
    </row>
    <row r="560" spans="1:7">
      <c r="A560" s="111"/>
      <c r="B560" s="109" t="s">
        <v>1039</v>
      </c>
      <c r="C560" s="110"/>
      <c r="D560" s="4"/>
      <c r="E560" s="19"/>
      <c r="F560" s="19"/>
      <c r="G560" s="20"/>
    </row>
    <row r="561" spans="1:8">
      <c r="A561" s="266">
        <f>A558+1</f>
        <v>420</v>
      </c>
      <c r="B561" s="117" t="s">
        <v>1040</v>
      </c>
      <c r="C561" s="112" t="s">
        <v>1041</v>
      </c>
      <c r="D561" s="18">
        <f>D559+1</f>
        <v>486</v>
      </c>
      <c r="E561" s="19">
        <f t="shared" ref="E561:E570" si="44">G561</f>
        <v>0</v>
      </c>
      <c r="F561" s="19"/>
      <c r="G561" s="20">
        <v>0</v>
      </c>
    </row>
    <row r="562" spans="1:8">
      <c r="A562" s="267"/>
      <c r="B562" s="118"/>
      <c r="C562" s="112" t="s">
        <v>1042</v>
      </c>
      <c r="D562" s="18">
        <f t="shared" ref="D562:D570" si="45">D561+1</f>
        <v>487</v>
      </c>
      <c r="E562" s="115">
        <f t="shared" si="44"/>
        <v>0</v>
      </c>
      <c r="F562" s="19" t="s">
        <v>255</v>
      </c>
      <c r="G562" s="79">
        <v>0</v>
      </c>
    </row>
    <row r="563" spans="1:8">
      <c r="A563" s="266">
        <f>A561+1</f>
        <v>421</v>
      </c>
      <c r="B563" s="117" t="s">
        <v>1043</v>
      </c>
      <c r="C563" s="112" t="s">
        <v>1044</v>
      </c>
      <c r="D563" s="18">
        <f t="shared" si="45"/>
        <v>488</v>
      </c>
      <c r="E563" s="19">
        <f t="shared" si="44"/>
        <v>0</v>
      </c>
      <c r="F563" s="19"/>
      <c r="G563" s="20">
        <v>0</v>
      </c>
    </row>
    <row r="564" spans="1:8">
      <c r="A564" s="267"/>
      <c r="B564" s="118"/>
      <c r="C564" s="112" t="s">
        <v>1045</v>
      </c>
      <c r="D564" s="18">
        <f t="shared" si="45"/>
        <v>489</v>
      </c>
      <c r="E564" s="115">
        <f t="shared" si="44"/>
        <v>500</v>
      </c>
      <c r="F564" s="19" t="s">
        <v>255</v>
      </c>
      <c r="G564" s="64">
        <v>500</v>
      </c>
    </row>
    <row r="565" spans="1:8">
      <c r="A565" s="111">
        <f>A563+1</f>
        <v>422</v>
      </c>
      <c r="B565" s="112" t="s">
        <v>1046</v>
      </c>
      <c r="C565" s="112" t="s">
        <v>1047</v>
      </c>
      <c r="D565" s="18">
        <f t="shared" si="45"/>
        <v>490</v>
      </c>
      <c r="E565" s="19">
        <f t="shared" si="44"/>
        <v>0</v>
      </c>
      <c r="F565" s="19"/>
      <c r="G565" s="20">
        <v>0</v>
      </c>
    </row>
    <row r="566" spans="1:8">
      <c r="A566" s="266">
        <f>A565+1</f>
        <v>423</v>
      </c>
      <c r="B566" s="112" t="s">
        <v>1048</v>
      </c>
      <c r="C566" s="112" t="s">
        <v>1049</v>
      </c>
      <c r="D566" s="18">
        <f t="shared" si="45"/>
        <v>491</v>
      </c>
      <c r="E566" s="19">
        <f t="shared" si="44"/>
        <v>0</v>
      </c>
      <c r="F566" s="19"/>
      <c r="G566" s="20">
        <v>0</v>
      </c>
    </row>
    <row r="567" spans="1:8">
      <c r="A567" s="271"/>
      <c r="B567" s="112" t="s">
        <v>1050</v>
      </c>
      <c r="C567" s="112" t="s">
        <v>1051</v>
      </c>
      <c r="D567" s="18">
        <f t="shared" si="45"/>
        <v>492</v>
      </c>
      <c r="E567" s="19">
        <f t="shared" si="44"/>
        <v>0</v>
      </c>
      <c r="F567" s="19"/>
      <c r="G567" s="20">
        <v>0</v>
      </c>
    </row>
    <row r="568" spans="1:8">
      <c r="A568" s="271"/>
      <c r="B568" s="112" t="s">
        <v>1052</v>
      </c>
      <c r="C568" s="112" t="s">
        <v>1053</v>
      </c>
      <c r="D568" s="18">
        <f t="shared" si="45"/>
        <v>493</v>
      </c>
      <c r="E568" s="19">
        <f t="shared" si="44"/>
        <v>0</v>
      </c>
      <c r="F568" s="19"/>
      <c r="G568" s="20">
        <v>0</v>
      </c>
    </row>
    <row r="569" spans="1:8">
      <c r="A569" s="271"/>
      <c r="B569" s="117" t="s">
        <v>1054</v>
      </c>
      <c r="C569" s="112" t="s">
        <v>1055</v>
      </c>
      <c r="D569" s="18">
        <f t="shared" si="45"/>
        <v>494</v>
      </c>
      <c r="E569" s="19">
        <f t="shared" si="44"/>
        <v>0</v>
      </c>
      <c r="F569" s="19"/>
      <c r="G569" s="20">
        <v>0</v>
      </c>
    </row>
    <row r="570" spans="1:8">
      <c r="A570" s="267"/>
      <c r="B570" s="118"/>
      <c r="C570" s="112" t="s">
        <v>1056</v>
      </c>
      <c r="D570" s="18">
        <f t="shared" si="45"/>
        <v>495</v>
      </c>
      <c r="E570" s="19" t="str">
        <f t="shared" si="44"/>
        <v>SPP</v>
      </c>
      <c r="F570" s="19"/>
      <c r="G570" s="20" t="s">
        <v>1057</v>
      </c>
    </row>
    <row r="571" spans="1:8">
      <c r="A571" s="111"/>
      <c r="B571" s="109" t="s">
        <v>1058</v>
      </c>
      <c r="C571" s="110"/>
      <c r="D571" s="4"/>
      <c r="E571" s="19"/>
      <c r="F571" s="19"/>
      <c r="G571" s="20"/>
    </row>
    <row r="572" spans="1:8">
      <c r="A572" s="111">
        <f>A566+1</f>
        <v>424</v>
      </c>
      <c r="B572" s="112" t="s">
        <v>1059</v>
      </c>
      <c r="C572" s="112" t="s">
        <v>1060</v>
      </c>
      <c r="D572" s="18">
        <f>D570+1</f>
        <v>496</v>
      </c>
      <c r="E572" s="19">
        <f>G572</f>
        <v>0</v>
      </c>
      <c r="F572" s="19" t="s">
        <v>357</v>
      </c>
      <c r="G572" s="20">
        <v>0</v>
      </c>
    </row>
    <row r="573" spans="1:8">
      <c r="A573" s="266">
        <f>A572+1</f>
        <v>425</v>
      </c>
      <c r="B573" s="119" t="s">
        <v>1061</v>
      </c>
      <c r="C573" s="112" t="s">
        <v>1062</v>
      </c>
      <c r="D573" s="18">
        <f t="shared" ref="D573:D604" si="46">D572+1</f>
        <v>497</v>
      </c>
      <c r="E573" s="19">
        <f>G573</f>
        <v>1</v>
      </c>
      <c r="F573" s="19"/>
      <c r="G573" s="20">
        <v>1</v>
      </c>
    </row>
    <row r="574" spans="1:8">
      <c r="A574" s="271"/>
      <c r="B574" s="112" t="s">
        <v>1063</v>
      </c>
      <c r="C574" s="112" t="s">
        <v>1064</v>
      </c>
      <c r="D574" s="18">
        <f t="shared" si="46"/>
        <v>498</v>
      </c>
      <c r="E574" s="19" t="str">
        <f>G574</f>
        <v>BERDIKARI</v>
      </c>
      <c r="F574" s="19"/>
      <c r="G574" s="152" t="s">
        <v>1566</v>
      </c>
      <c r="H574" s="8" t="s">
        <v>169</v>
      </c>
    </row>
    <row r="575" spans="1:8" s="68" customFormat="1">
      <c r="A575" s="271"/>
      <c r="B575" s="112" t="s">
        <v>1065</v>
      </c>
      <c r="C575" s="112" t="s">
        <v>1066</v>
      </c>
      <c r="D575" s="18">
        <f t="shared" si="46"/>
        <v>499</v>
      </c>
      <c r="E575" s="19"/>
      <c r="F575" s="19"/>
      <c r="G575" s="20">
        <v>1</v>
      </c>
      <c r="H575" s="67" t="s">
        <v>169</v>
      </c>
    </row>
    <row r="576" spans="1:8" s="68" customFormat="1">
      <c r="A576" s="271"/>
      <c r="B576" s="112" t="s">
        <v>1067</v>
      </c>
      <c r="C576" s="112" t="s">
        <v>1068</v>
      </c>
      <c r="D576" s="18">
        <f t="shared" si="46"/>
        <v>500</v>
      </c>
      <c r="E576" s="19">
        <f>G576</f>
        <v>1</v>
      </c>
      <c r="F576" s="19"/>
      <c r="G576" s="20">
        <v>1</v>
      </c>
      <c r="H576" s="67" t="s">
        <v>169</v>
      </c>
    </row>
    <row r="577" spans="1:8" s="68" customFormat="1">
      <c r="A577" s="271"/>
      <c r="B577" s="112" t="s">
        <v>1069</v>
      </c>
      <c r="C577" s="112" t="s">
        <v>1070</v>
      </c>
      <c r="D577" s="18">
        <f t="shared" si="46"/>
        <v>501</v>
      </c>
      <c r="E577" s="19">
        <f>G577</f>
        <v>0</v>
      </c>
      <c r="F577" s="19"/>
      <c r="G577" s="20">
        <v>0</v>
      </c>
      <c r="H577" s="67"/>
    </row>
    <row r="578" spans="1:8" s="68" customFormat="1">
      <c r="A578" s="271"/>
      <c r="B578" s="112" t="s">
        <v>1071</v>
      </c>
      <c r="C578" s="112" t="s">
        <v>1072</v>
      </c>
      <c r="D578" s="18">
        <f t="shared" si="46"/>
        <v>502</v>
      </c>
      <c r="E578" s="19">
        <f>G578</f>
        <v>0</v>
      </c>
      <c r="F578" s="19"/>
      <c r="G578" s="20">
        <v>0</v>
      </c>
      <c r="H578" s="67" t="s">
        <v>169</v>
      </c>
    </row>
    <row r="579" spans="1:8" s="68" customFormat="1">
      <c r="A579" s="271"/>
      <c r="B579" s="112" t="s">
        <v>1073</v>
      </c>
      <c r="C579" s="112" t="s">
        <v>1074</v>
      </c>
      <c r="D579" s="18">
        <f t="shared" si="46"/>
        <v>503</v>
      </c>
      <c r="E579" s="19">
        <f>G579</f>
        <v>0</v>
      </c>
      <c r="F579" s="19"/>
      <c r="G579" s="20">
        <v>0</v>
      </c>
      <c r="H579" s="67" t="s">
        <v>169</v>
      </c>
    </row>
    <row r="580" spans="1:8" s="68" customFormat="1">
      <c r="A580" s="271"/>
      <c r="B580" s="119" t="s">
        <v>1075</v>
      </c>
      <c r="C580" s="112" t="s">
        <v>1076</v>
      </c>
      <c r="D580" s="18">
        <f t="shared" si="46"/>
        <v>504</v>
      </c>
      <c r="E580" s="19">
        <f>IF($G$573=1,G580,0)</f>
        <v>0</v>
      </c>
      <c r="F580" s="19"/>
      <c r="G580" s="20">
        <v>0</v>
      </c>
      <c r="H580" s="67" t="s">
        <v>169</v>
      </c>
    </row>
    <row r="581" spans="1:8" s="68" customFormat="1">
      <c r="A581" s="271"/>
      <c r="B581" s="112" t="s">
        <v>1077</v>
      </c>
      <c r="C581" s="112" t="s">
        <v>1078</v>
      </c>
      <c r="D581" s="18">
        <f t="shared" si="46"/>
        <v>505</v>
      </c>
      <c r="E581" s="19">
        <f>IF($G$573=1,G581,0)</f>
        <v>1</v>
      </c>
      <c r="F581" s="19"/>
      <c r="G581" s="20">
        <v>1</v>
      </c>
      <c r="H581" s="67" t="s">
        <v>169</v>
      </c>
    </row>
    <row r="582" spans="1:8" s="68" customFormat="1">
      <c r="A582" s="271"/>
      <c r="B582" s="112" t="s">
        <v>1079</v>
      </c>
      <c r="C582" s="112" t="s">
        <v>1080</v>
      </c>
      <c r="D582" s="18">
        <f t="shared" si="46"/>
        <v>506</v>
      </c>
      <c r="E582" s="19"/>
      <c r="F582" s="19"/>
      <c r="G582" s="20">
        <v>0</v>
      </c>
      <c r="H582" s="67" t="s">
        <v>169</v>
      </c>
    </row>
    <row r="583" spans="1:8" s="68" customFormat="1">
      <c r="A583" s="271"/>
      <c r="B583" s="112" t="s">
        <v>1081</v>
      </c>
      <c r="C583" s="112" t="s">
        <v>1082</v>
      </c>
      <c r="D583" s="18">
        <f t="shared" si="46"/>
        <v>507</v>
      </c>
      <c r="E583" s="19"/>
      <c r="F583" s="19"/>
      <c r="G583" s="20">
        <v>0</v>
      </c>
      <c r="H583" s="67" t="s">
        <v>169</v>
      </c>
    </row>
    <row r="584" spans="1:8" s="68" customFormat="1">
      <c r="A584" s="271"/>
      <c r="B584" s="112" t="s">
        <v>1083</v>
      </c>
      <c r="C584" s="112" t="s">
        <v>1084</v>
      </c>
      <c r="D584" s="18">
        <f t="shared" si="46"/>
        <v>508</v>
      </c>
      <c r="E584" s="19"/>
      <c r="F584" s="19"/>
      <c r="G584" s="20">
        <v>0</v>
      </c>
      <c r="H584" s="67" t="s">
        <v>169</v>
      </c>
    </row>
    <row r="585" spans="1:8" s="68" customFormat="1">
      <c r="A585" s="271"/>
      <c r="B585" s="119" t="s">
        <v>1085</v>
      </c>
      <c r="C585" s="112" t="s">
        <v>1086</v>
      </c>
      <c r="D585" s="18">
        <f t="shared" si="46"/>
        <v>509</v>
      </c>
      <c r="E585" s="19">
        <f>IF($G$573=1,G585,0)</f>
        <v>0</v>
      </c>
      <c r="F585" s="19"/>
      <c r="G585" s="20">
        <v>0</v>
      </c>
      <c r="H585" s="67" t="s">
        <v>169</v>
      </c>
    </row>
    <row r="586" spans="1:8" s="68" customFormat="1">
      <c r="A586" s="271"/>
      <c r="B586" s="112" t="s">
        <v>1087</v>
      </c>
      <c r="C586" s="112" t="s">
        <v>1088</v>
      </c>
      <c r="D586" s="18">
        <f t="shared" si="46"/>
        <v>510</v>
      </c>
      <c r="E586" s="19"/>
      <c r="F586" s="19"/>
      <c r="G586" s="20">
        <v>0</v>
      </c>
      <c r="H586" s="67" t="s">
        <v>169</v>
      </c>
    </row>
    <row r="587" spans="1:8" s="68" customFormat="1">
      <c r="A587" s="271"/>
      <c r="B587" s="112" t="s">
        <v>1089</v>
      </c>
      <c r="C587" s="112" t="s">
        <v>1090</v>
      </c>
      <c r="D587" s="18">
        <f t="shared" si="46"/>
        <v>511</v>
      </c>
      <c r="E587" s="19"/>
      <c r="F587" s="19"/>
      <c r="G587" s="20">
        <v>0</v>
      </c>
      <c r="H587" s="67" t="s">
        <v>169</v>
      </c>
    </row>
    <row r="588" spans="1:8" s="68" customFormat="1">
      <c r="A588" s="271"/>
      <c r="B588" s="112" t="s">
        <v>1091</v>
      </c>
      <c r="C588" s="112" t="s">
        <v>1092</v>
      </c>
      <c r="D588" s="18">
        <f t="shared" si="46"/>
        <v>512</v>
      </c>
      <c r="E588" s="19"/>
      <c r="F588" s="19"/>
      <c r="G588" s="20">
        <v>0</v>
      </c>
      <c r="H588" s="67" t="s">
        <v>169</v>
      </c>
    </row>
    <row r="589" spans="1:8" s="68" customFormat="1">
      <c r="A589" s="271"/>
      <c r="B589" s="112" t="s">
        <v>1093</v>
      </c>
      <c r="C589" s="112" t="s">
        <v>1094</v>
      </c>
      <c r="D589" s="18">
        <f t="shared" si="46"/>
        <v>513</v>
      </c>
      <c r="E589" s="19"/>
      <c r="F589" s="19"/>
      <c r="G589" s="20">
        <v>0</v>
      </c>
      <c r="H589" s="67" t="s">
        <v>169</v>
      </c>
    </row>
    <row r="590" spans="1:8" s="68" customFormat="1">
      <c r="A590" s="271"/>
      <c r="B590" s="119" t="s">
        <v>1095</v>
      </c>
      <c r="C590" s="112" t="s">
        <v>1096</v>
      </c>
      <c r="D590" s="18">
        <f t="shared" si="46"/>
        <v>514</v>
      </c>
      <c r="E590" s="19">
        <f>IF($G$573=1,G590,0)</f>
        <v>0</v>
      </c>
      <c r="F590" s="19"/>
      <c r="G590" s="20">
        <v>0</v>
      </c>
      <c r="H590" s="67" t="s">
        <v>169</v>
      </c>
    </row>
    <row r="591" spans="1:8" s="68" customFormat="1">
      <c r="A591" s="271"/>
      <c r="B591" s="112" t="s">
        <v>1097</v>
      </c>
      <c r="C591" s="112" t="s">
        <v>1098</v>
      </c>
      <c r="D591" s="18">
        <f t="shared" si="46"/>
        <v>515</v>
      </c>
      <c r="E591" s="19"/>
      <c r="F591" s="19"/>
      <c r="G591" s="20">
        <v>0</v>
      </c>
      <c r="H591" s="67" t="s">
        <v>169</v>
      </c>
    </row>
    <row r="592" spans="1:8" s="68" customFormat="1">
      <c r="A592" s="271"/>
      <c r="B592" s="112" t="s">
        <v>1099</v>
      </c>
      <c r="C592" s="112" t="s">
        <v>1100</v>
      </c>
      <c r="D592" s="18">
        <f t="shared" si="46"/>
        <v>516</v>
      </c>
      <c r="E592" s="19"/>
      <c r="F592" s="19"/>
      <c r="G592" s="20">
        <v>0</v>
      </c>
      <c r="H592" s="67" t="s">
        <v>169</v>
      </c>
    </row>
    <row r="593" spans="1:8" s="68" customFormat="1">
      <c r="A593" s="271"/>
      <c r="B593" s="112" t="s">
        <v>1101</v>
      </c>
      <c r="C593" s="112" t="s">
        <v>1102</v>
      </c>
      <c r="D593" s="18">
        <f t="shared" si="46"/>
        <v>517</v>
      </c>
      <c r="E593" s="19"/>
      <c r="F593" s="19"/>
      <c r="G593" s="20">
        <v>0</v>
      </c>
      <c r="H593" s="67" t="s">
        <v>169</v>
      </c>
    </row>
    <row r="594" spans="1:8" s="68" customFormat="1">
      <c r="A594" s="271"/>
      <c r="B594" s="112" t="s">
        <v>1103</v>
      </c>
      <c r="C594" s="112" t="s">
        <v>1104</v>
      </c>
      <c r="D594" s="18">
        <f t="shared" si="46"/>
        <v>518</v>
      </c>
      <c r="E594" s="19"/>
      <c r="F594" s="19"/>
      <c r="G594" s="20">
        <v>0</v>
      </c>
      <c r="H594" s="67" t="s">
        <v>169</v>
      </c>
    </row>
    <row r="595" spans="1:8" s="68" customFormat="1">
      <c r="A595" s="271"/>
      <c r="B595" s="112" t="s">
        <v>1105</v>
      </c>
      <c r="C595" s="112" t="s">
        <v>1106</v>
      </c>
      <c r="D595" s="18">
        <f t="shared" si="46"/>
        <v>519</v>
      </c>
      <c r="E595" s="19"/>
      <c r="F595" s="19"/>
      <c r="G595" s="20">
        <v>0</v>
      </c>
      <c r="H595" s="67" t="s">
        <v>169</v>
      </c>
    </row>
    <row r="596" spans="1:8" s="68" customFormat="1">
      <c r="A596" s="271"/>
      <c r="B596" s="112" t="s">
        <v>1107</v>
      </c>
      <c r="C596" s="112" t="s">
        <v>1108</v>
      </c>
      <c r="D596" s="18">
        <f t="shared" si="46"/>
        <v>520</v>
      </c>
      <c r="E596" s="19"/>
      <c r="F596" s="19"/>
      <c r="G596" s="20">
        <v>0</v>
      </c>
      <c r="H596" s="67" t="s">
        <v>169</v>
      </c>
    </row>
    <row r="597" spans="1:8" s="68" customFormat="1">
      <c r="A597" s="271"/>
      <c r="B597" s="112" t="s">
        <v>1109</v>
      </c>
      <c r="C597" s="112" t="s">
        <v>1110</v>
      </c>
      <c r="D597" s="18">
        <f t="shared" si="46"/>
        <v>521</v>
      </c>
      <c r="E597" s="19"/>
      <c r="F597" s="19"/>
      <c r="G597" s="20">
        <v>0</v>
      </c>
      <c r="H597" s="67" t="s">
        <v>169</v>
      </c>
    </row>
    <row r="598" spans="1:8" s="68" customFormat="1">
      <c r="A598" s="271"/>
      <c r="B598" s="119" t="s">
        <v>1111</v>
      </c>
      <c r="C598" s="112" t="s">
        <v>1112</v>
      </c>
      <c r="D598" s="18">
        <f t="shared" si="46"/>
        <v>522</v>
      </c>
      <c r="E598" s="19">
        <f>IF($G$573=1,G598,0)</f>
        <v>0</v>
      </c>
      <c r="F598" s="19"/>
      <c r="G598" s="20">
        <v>0</v>
      </c>
      <c r="H598" s="67" t="s">
        <v>169</v>
      </c>
    </row>
    <row r="599" spans="1:8" s="68" customFormat="1">
      <c r="A599" s="271"/>
      <c r="B599" s="112" t="s">
        <v>1113</v>
      </c>
      <c r="C599" s="112" t="s">
        <v>1114</v>
      </c>
      <c r="D599" s="18">
        <f t="shared" si="46"/>
        <v>523</v>
      </c>
      <c r="E599" s="19"/>
      <c r="F599" s="19"/>
      <c r="G599" s="20">
        <v>0</v>
      </c>
      <c r="H599" s="67" t="s">
        <v>169</v>
      </c>
    </row>
    <row r="600" spans="1:8" s="68" customFormat="1">
      <c r="A600" s="271"/>
      <c r="B600" s="112" t="s">
        <v>1115</v>
      </c>
      <c r="C600" s="112" t="s">
        <v>1116</v>
      </c>
      <c r="D600" s="18">
        <f t="shared" si="46"/>
        <v>524</v>
      </c>
      <c r="E600" s="19"/>
      <c r="F600" s="19"/>
      <c r="G600" s="20">
        <v>0</v>
      </c>
      <c r="H600" s="67" t="s">
        <v>169</v>
      </c>
    </row>
    <row r="601" spans="1:8" s="68" customFormat="1">
      <c r="A601" s="271"/>
      <c r="B601" s="112" t="s">
        <v>1117</v>
      </c>
      <c r="C601" s="112" t="s">
        <v>1118</v>
      </c>
      <c r="D601" s="18">
        <f t="shared" si="46"/>
        <v>525</v>
      </c>
      <c r="E601" s="19"/>
      <c r="F601" s="19"/>
      <c r="G601" s="20">
        <v>0</v>
      </c>
      <c r="H601" s="67" t="s">
        <v>169</v>
      </c>
    </row>
    <row r="602" spans="1:8" s="68" customFormat="1">
      <c r="A602" s="271"/>
      <c r="B602" s="112" t="s">
        <v>1119</v>
      </c>
      <c r="C602" s="112" t="s">
        <v>1120</v>
      </c>
      <c r="D602" s="18">
        <f t="shared" si="46"/>
        <v>526</v>
      </c>
      <c r="E602" s="19"/>
      <c r="F602" s="19"/>
      <c r="G602" s="20">
        <v>0</v>
      </c>
      <c r="H602" s="67" t="s">
        <v>169</v>
      </c>
    </row>
    <row r="603" spans="1:8" s="68" customFormat="1">
      <c r="A603" s="271"/>
      <c r="B603" s="112" t="s">
        <v>1121</v>
      </c>
      <c r="C603" s="112" t="s">
        <v>1122</v>
      </c>
      <c r="D603" s="18">
        <f t="shared" si="46"/>
        <v>527</v>
      </c>
      <c r="E603" s="19"/>
      <c r="F603" s="19"/>
      <c r="G603" s="20">
        <v>0</v>
      </c>
      <c r="H603" s="67" t="s">
        <v>169</v>
      </c>
    </row>
    <row r="604" spans="1:8" s="68" customFormat="1">
      <c r="A604" s="271"/>
      <c r="B604" s="112" t="s">
        <v>1123</v>
      </c>
      <c r="C604" s="112" t="s">
        <v>1124</v>
      </c>
      <c r="D604" s="18">
        <f t="shared" si="46"/>
        <v>528</v>
      </c>
      <c r="E604" s="19"/>
      <c r="F604" s="19"/>
      <c r="G604" s="20">
        <v>0</v>
      </c>
      <c r="H604" s="67" t="s">
        <v>169</v>
      </c>
    </row>
    <row r="605" spans="1:8" s="68" customFormat="1">
      <c r="A605" s="271"/>
      <c r="B605" s="112" t="s">
        <v>1125</v>
      </c>
      <c r="C605" s="112" t="s">
        <v>1126</v>
      </c>
      <c r="D605" s="18">
        <f t="shared" ref="D605:D625" si="47">D604+1</f>
        <v>529</v>
      </c>
      <c r="E605" s="19"/>
      <c r="F605" s="19"/>
      <c r="G605" s="20">
        <v>0</v>
      </c>
      <c r="H605" s="67" t="s">
        <v>169</v>
      </c>
    </row>
    <row r="606" spans="1:8" s="68" customFormat="1">
      <c r="A606" s="271"/>
      <c r="B606" s="112" t="s">
        <v>1127</v>
      </c>
      <c r="C606" s="112" t="s">
        <v>1128</v>
      </c>
      <c r="D606" s="18">
        <f t="shared" si="47"/>
        <v>530</v>
      </c>
      <c r="E606" s="19"/>
      <c r="F606" s="19"/>
      <c r="G606" s="20">
        <v>0</v>
      </c>
      <c r="H606" s="67" t="s">
        <v>169</v>
      </c>
    </row>
    <row r="607" spans="1:8" s="68" customFormat="1">
      <c r="A607" s="271"/>
      <c r="B607" s="119" t="s">
        <v>1129</v>
      </c>
      <c r="C607" s="112" t="s">
        <v>1130</v>
      </c>
      <c r="D607" s="18">
        <f t="shared" si="47"/>
        <v>531</v>
      </c>
      <c r="E607" s="19"/>
      <c r="F607" s="19"/>
      <c r="G607" s="20">
        <v>0</v>
      </c>
      <c r="H607" s="67" t="s">
        <v>169</v>
      </c>
    </row>
    <row r="608" spans="1:8" s="68" customFormat="1">
      <c r="A608" s="271"/>
      <c r="B608" s="112" t="s">
        <v>1131</v>
      </c>
      <c r="C608" s="112" t="s">
        <v>1132</v>
      </c>
      <c r="D608" s="18">
        <f t="shared" si="47"/>
        <v>532</v>
      </c>
      <c r="E608" s="19"/>
      <c r="F608" s="19"/>
      <c r="G608" s="20">
        <v>0</v>
      </c>
      <c r="H608" s="67" t="s">
        <v>169</v>
      </c>
    </row>
    <row r="609" spans="1:8" s="68" customFormat="1">
      <c r="A609" s="271"/>
      <c r="B609" s="112" t="s">
        <v>1133</v>
      </c>
      <c r="C609" s="112" t="s">
        <v>1134</v>
      </c>
      <c r="D609" s="18">
        <f t="shared" si="47"/>
        <v>533</v>
      </c>
      <c r="E609" s="19"/>
      <c r="F609" s="19"/>
      <c r="G609" s="20">
        <v>0</v>
      </c>
      <c r="H609" s="67" t="s">
        <v>169</v>
      </c>
    </row>
    <row r="610" spans="1:8" s="68" customFormat="1">
      <c r="A610" s="271"/>
      <c r="B610" s="112" t="s">
        <v>1135</v>
      </c>
      <c r="C610" s="112" t="s">
        <v>1136</v>
      </c>
      <c r="D610" s="18">
        <f t="shared" si="47"/>
        <v>534</v>
      </c>
      <c r="E610" s="19"/>
      <c r="F610" s="19"/>
      <c r="G610" s="20">
        <v>0</v>
      </c>
      <c r="H610" s="67" t="s">
        <v>169</v>
      </c>
    </row>
    <row r="611" spans="1:8" s="68" customFormat="1">
      <c r="A611" s="271"/>
      <c r="B611" s="112" t="s">
        <v>1137</v>
      </c>
      <c r="C611" s="112" t="s">
        <v>1138</v>
      </c>
      <c r="D611" s="18">
        <f t="shared" si="47"/>
        <v>535</v>
      </c>
      <c r="E611" s="19"/>
      <c r="F611" s="19"/>
      <c r="G611" s="20">
        <v>0</v>
      </c>
      <c r="H611" s="67" t="s">
        <v>169</v>
      </c>
    </row>
    <row r="612" spans="1:8" s="68" customFormat="1">
      <c r="A612" s="271"/>
      <c r="B612" s="112" t="s">
        <v>1139</v>
      </c>
      <c r="C612" s="112" t="s">
        <v>1140</v>
      </c>
      <c r="D612" s="18">
        <f t="shared" si="47"/>
        <v>536</v>
      </c>
      <c r="E612" s="19"/>
      <c r="F612" s="19"/>
      <c r="G612" s="20">
        <v>0</v>
      </c>
      <c r="H612" s="67" t="s">
        <v>169</v>
      </c>
    </row>
    <row r="613" spans="1:8" s="68" customFormat="1">
      <c r="A613" s="271"/>
      <c r="B613" s="112" t="s">
        <v>1141</v>
      </c>
      <c r="C613" s="112" t="s">
        <v>1142</v>
      </c>
      <c r="D613" s="18">
        <f t="shared" si="47"/>
        <v>537</v>
      </c>
      <c r="E613" s="19">
        <f>IF($G$573=1,G613,0)</f>
        <v>0</v>
      </c>
      <c r="F613" s="19"/>
      <c r="G613" s="20">
        <v>0</v>
      </c>
      <c r="H613" s="67" t="s">
        <v>169</v>
      </c>
    </row>
    <row r="614" spans="1:8" s="68" customFormat="1">
      <c r="A614" s="271"/>
      <c r="B614" s="119" t="s">
        <v>1143</v>
      </c>
      <c r="C614" s="112" t="s">
        <v>1144</v>
      </c>
      <c r="D614" s="18">
        <f t="shared" si="47"/>
        <v>538</v>
      </c>
      <c r="E614" s="19">
        <f>IF($G$573=1,G614,0)</f>
        <v>0</v>
      </c>
      <c r="F614" s="19"/>
      <c r="G614" s="20">
        <v>0</v>
      </c>
      <c r="H614" s="67" t="s">
        <v>169</v>
      </c>
    </row>
    <row r="615" spans="1:8" s="68" customFormat="1">
      <c r="A615" s="271"/>
      <c r="B615" s="116" t="s">
        <v>1145</v>
      </c>
      <c r="C615" s="112" t="s">
        <v>1146</v>
      </c>
      <c r="D615" s="18">
        <f t="shared" si="47"/>
        <v>539</v>
      </c>
      <c r="E615" s="19"/>
      <c r="F615" s="19"/>
      <c r="G615" s="20">
        <v>0</v>
      </c>
      <c r="H615" s="67" t="s">
        <v>169</v>
      </c>
    </row>
    <row r="616" spans="1:8" s="68" customFormat="1">
      <c r="A616" s="271"/>
      <c r="B616" s="116" t="s">
        <v>1147</v>
      </c>
      <c r="C616" s="112" t="s">
        <v>1148</v>
      </c>
      <c r="D616" s="18">
        <f t="shared" si="47"/>
        <v>540</v>
      </c>
      <c r="E616" s="19"/>
      <c r="F616" s="19"/>
      <c r="G616" s="20">
        <v>0</v>
      </c>
      <c r="H616" s="67" t="s">
        <v>169</v>
      </c>
    </row>
    <row r="617" spans="1:8" s="68" customFormat="1">
      <c r="A617" s="271"/>
      <c r="B617" s="116" t="s">
        <v>1149</v>
      </c>
      <c r="C617" s="112" t="s">
        <v>1150</v>
      </c>
      <c r="D617" s="18">
        <f t="shared" si="47"/>
        <v>541</v>
      </c>
      <c r="E617" s="19"/>
      <c r="F617" s="19"/>
      <c r="G617" s="20">
        <v>0</v>
      </c>
      <c r="H617" s="67" t="s">
        <v>169</v>
      </c>
    </row>
    <row r="618" spans="1:8" s="68" customFormat="1">
      <c r="A618" s="271"/>
      <c r="B618" s="119" t="s">
        <v>1151</v>
      </c>
      <c r="C618" s="112" t="s">
        <v>1152</v>
      </c>
      <c r="D618" s="18">
        <f t="shared" si="47"/>
        <v>542</v>
      </c>
      <c r="E618" s="19"/>
      <c r="F618" s="19"/>
      <c r="G618" s="20">
        <v>0</v>
      </c>
      <c r="H618" s="67" t="s">
        <v>169</v>
      </c>
    </row>
    <row r="619" spans="1:8" s="68" customFormat="1">
      <c r="A619" s="271"/>
      <c r="B619" s="116" t="s">
        <v>1153</v>
      </c>
      <c r="C619" s="112" t="s">
        <v>1154</v>
      </c>
      <c r="D619" s="18">
        <f t="shared" si="47"/>
        <v>543</v>
      </c>
      <c r="E619" s="19"/>
      <c r="F619" s="19"/>
      <c r="G619" s="20">
        <v>0</v>
      </c>
      <c r="H619" s="67" t="s">
        <v>169</v>
      </c>
    </row>
    <row r="620" spans="1:8" s="68" customFormat="1">
      <c r="A620" s="271"/>
      <c r="B620" s="116" t="s">
        <v>1155</v>
      </c>
      <c r="C620" s="112" t="s">
        <v>1156</v>
      </c>
      <c r="D620" s="18">
        <f t="shared" si="47"/>
        <v>544</v>
      </c>
      <c r="E620" s="19"/>
      <c r="F620" s="19"/>
      <c r="G620" s="20">
        <v>0</v>
      </c>
      <c r="H620" s="67" t="s">
        <v>169</v>
      </c>
    </row>
    <row r="621" spans="1:8" s="68" customFormat="1">
      <c r="A621" s="271"/>
      <c r="B621" s="116" t="s">
        <v>1157</v>
      </c>
      <c r="C621" s="112" t="s">
        <v>1158</v>
      </c>
      <c r="D621" s="18">
        <f t="shared" si="47"/>
        <v>545</v>
      </c>
      <c r="E621" s="19"/>
      <c r="F621" s="19"/>
      <c r="G621" s="20">
        <v>0</v>
      </c>
      <c r="H621" s="67" t="s">
        <v>169</v>
      </c>
    </row>
    <row r="622" spans="1:8" s="68" customFormat="1">
      <c r="A622" s="271"/>
      <c r="B622" s="116" t="s">
        <v>1159</v>
      </c>
      <c r="C622" s="112" t="s">
        <v>1160</v>
      </c>
      <c r="D622" s="18">
        <f t="shared" si="47"/>
        <v>546</v>
      </c>
      <c r="E622" s="19"/>
      <c r="F622" s="19"/>
      <c r="G622" s="20">
        <v>0</v>
      </c>
      <c r="H622" s="67" t="s">
        <v>169</v>
      </c>
    </row>
    <row r="623" spans="1:8">
      <c r="A623" s="271"/>
      <c r="B623" s="116" t="s">
        <v>1161</v>
      </c>
      <c r="C623" s="112" t="s">
        <v>1162</v>
      </c>
      <c r="D623" s="18">
        <f t="shared" si="47"/>
        <v>547</v>
      </c>
      <c r="E623" s="19" t="str">
        <f>G623</f>
        <v>Rp 10,000,000</v>
      </c>
      <c r="F623" s="19" t="s">
        <v>1163</v>
      </c>
      <c r="G623" s="120" t="s">
        <v>1567</v>
      </c>
      <c r="H623" s="8" t="s">
        <v>169</v>
      </c>
    </row>
    <row r="624" spans="1:8">
      <c r="A624" s="271"/>
      <c r="B624" s="116" t="s">
        <v>1164</v>
      </c>
      <c r="C624" s="112" t="s">
        <v>1165</v>
      </c>
      <c r="D624" s="18">
        <f t="shared" si="47"/>
        <v>548</v>
      </c>
      <c r="E624" s="19">
        <f>G624</f>
        <v>0</v>
      </c>
      <c r="F624" s="19" t="s">
        <v>1163</v>
      </c>
      <c r="G624" s="120">
        <v>0</v>
      </c>
      <c r="H624" s="8" t="s">
        <v>169</v>
      </c>
    </row>
    <row r="625" spans="1:8">
      <c r="A625" s="271"/>
      <c r="B625" s="60" t="s">
        <v>1166</v>
      </c>
      <c r="C625" s="60" t="s">
        <v>1167</v>
      </c>
      <c r="D625" s="18">
        <f t="shared" si="47"/>
        <v>549</v>
      </c>
      <c r="E625" s="62"/>
      <c r="F625" s="62" t="s">
        <v>357</v>
      </c>
      <c r="G625" s="63">
        <v>1</v>
      </c>
      <c r="H625" s="8" t="s">
        <v>169</v>
      </c>
    </row>
    <row r="626" spans="1:8">
      <c r="A626" s="271"/>
      <c r="B626" s="60" t="s">
        <v>1166</v>
      </c>
      <c r="C626" s="60" t="s">
        <v>1167</v>
      </c>
      <c r="D626" s="103" t="s">
        <v>174</v>
      </c>
      <c r="E626" s="19"/>
      <c r="F626" s="19"/>
      <c r="G626" s="120"/>
      <c r="H626" s="8" t="s">
        <v>169</v>
      </c>
    </row>
    <row r="627" spans="1:8">
      <c r="A627" s="271"/>
      <c r="B627" s="112" t="s">
        <v>1168</v>
      </c>
      <c r="C627" s="112" t="s">
        <v>1169</v>
      </c>
      <c r="D627" s="18">
        <f>D625+1</f>
        <v>550</v>
      </c>
      <c r="E627" s="19"/>
      <c r="F627" s="19"/>
      <c r="G627" s="204" t="s">
        <v>1568</v>
      </c>
      <c r="H627" s="8" t="s">
        <v>169</v>
      </c>
    </row>
    <row r="628" spans="1:8">
      <c r="A628" s="271"/>
      <c r="B628" s="112" t="s">
        <v>1170</v>
      </c>
      <c r="C628" s="112" t="s">
        <v>1171</v>
      </c>
      <c r="D628" s="18">
        <f t="shared" ref="D628:D643" si="48">D627+1</f>
        <v>551</v>
      </c>
      <c r="E628" s="19"/>
      <c r="F628" s="19" t="s">
        <v>1172</v>
      </c>
      <c r="G628" s="121">
        <v>2019</v>
      </c>
      <c r="H628" s="8" t="s">
        <v>169</v>
      </c>
    </row>
    <row r="629" spans="1:8">
      <c r="A629" s="271"/>
      <c r="B629" s="112" t="s">
        <v>1173</v>
      </c>
      <c r="C629" s="112" t="s">
        <v>1174</v>
      </c>
      <c r="D629" s="18">
        <f t="shared" si="48"/>
        <v>552</v>
      </c>
      <c r="E629" s="19"/>
      <c r="F629" s="19" t="s">
        <v>117</v>
      </c>
      <c r="G629" s="121">
        <v>3</v>
      </c>
      <c r="H629" s="8" t="s">
        <v>169</v>
      </c>
    </row>
    <row r="630" spans="1:8">
      <c r="A630" s="271"/>
      <c r="B630" s="112" t="s">
        <v>1175</v>
      </c>
      <c r="C630" s="112" t="s">
        <v>1176</v>
      </c>
      <c r="D630" s="18">
        <f t="shared" si="48"/>
        <v>553</v>
      </c>
      <c r="E630" s="19"/>
      <c r="F630" s="19"/>
      <c r="G630" s="204" t="s">
        <v>1569</v>
      </c>
      <c r="H630" s="8" t="s">
        <v>169</v>
      </c>
    </row>
    <row r="631" spans="1:8">
      <c r="A631" s="271"/>
      <c r="B631" s="112" t="s">
        <v>1177</v>
      </c>
      <c r="C631" s="112" t="s">
        <v>1178</v>
      </c>
      <c r="D631" s="18">
        <f t="shared" si="48"/>
        <v>554</v>
      </c>
      <c r="E631" s="19"/>
      <c r="F631" s="19"/>
      <c r="G631" s="204" t="s">
        <v>1570</v>
      </c>
      <c r="H631" s="8" t="s">
        <v>169</v>
      </c>
    </row>
    <row r="632" spans="1:8">
      <c r="A632" s="271"/>
      <c r="B632" s="112" t="s">
        <v>1179</v>
      </c>
      <c r="C632" s="112" t="s">
        <v>1180</v>
      </c>
      <c r="D632" s="18">
        <f t="shared" si="48"/>
        <v>555</v>
      </c>
      <c r="E632" s="19"/>
      <c r="F632" s="19"/>
      <c r="G632" s="152" t="s">
        <v>1571</v>
      </c>
      <c r="H632" s="8" t="s">
        <v>169</v>
      </c>
    </row>
    <row r="633" spans="1:8">
      <c r="A633" s="271"/>
      <c r="B633" s="112" t="s">
        <v>1181</v>
      </c>
      <c r="C633" s="112" t="s">
        <v>1182</v>
      </c>
      <c r="D633" s="18">
        <f t="shared" si="48"/>
        <v>556</v>
      </c>
      <c r="E633" s="19"/>
      <c r="F633" s="19"/>
      <c r="G633" s="121"/>
      <c r="H633" s="8" t="s">
        <v>169</v>
      </c>
    </row>
    <row r="634" spans="1:8">
      <c r="A634" s="271"/>
      <c r="B634" s="112" t="s">
        <v>1183</v>
      </c>
      <c r="C634" s="112" t="s">
        <v>1184</v>
      </c>
      <c r="D634" s="18">
        <f t="shared" si="48"/>
        <v>557</v>
      </c>
      <c r="E634" s="19"/>
      <c r="F634" s="19" t="s">
        <v>117</v>
      </c>
      <c r="G634" s="121">
        <v>7</v>
      </c>
      <c r="H634" s="8" t="s">
        <v>169</v>
      </c>
    </row>
    <row r="635" spans="1:8">
      <c r="A635" s="271"/>
      <c r="B635" s="112" t="s">
        <v>1185</v>
      </c>
      <c r="C635" s="112" t="s">
        <v>1186</v>
      </c>
      <c r="D635" s="18">
        <f t="shared" si="48"/>
        <v>558</v>
      </c>
      <c r="E635" s="19"/>
      <c r="F635" s="19"/>
      <c r="G635" s="152" t="s">
        <v>1572</v>
      </c>
      <c r="H635" s="8" t="s">
        <v>169</v>
      </c>
    </row>
    <row r="636" spans="1:8">
      <c r="A636" s="267"/>
      <c r="B636" s="112" t="s">
        <v>1187</v>
      </c>
      <c r="C636" s="112" t="s">
        <v>1188</v>
      </c>
      <c r="D636" s="18">
        <f t="shared" si="48"/>
        <v>559</v>
      </c>
      <c r="E636" s="19"/>
      <c r="F636" s="19"/>
      <c r="G636" s="121">
        <v>0</v>
      </c>
      <c r="H636" s="8" t="s">
        <v>169</v>
      </c>
    </row>
    <row r="637" spans="1:8">
      <c r="A637" s="111"/>
      <c r="B637" s="109" t="s">
        <v>1189</v>
      </c>
      <c r="C637" s="122"/>
      <c r="D637" s="18">
        <f t="shared" si="48"/>
        <v>560</v>
      </c>
      <c r="E637" s="19"/>
      <c r="F637" s="19"/>
      <c r="G637" s="20"/>
    </row>
    <row r="638" spans="1:8">
      <c r="A638" s="111">
        <f>A573+1</f>
        <v>426</v>
      </c>
      <c r="B638" s="112" t="s">
        <v>1190</v>
      </c>
      <c r="C638" s="112" t="s">
        <v>1191</v>
      </c>
      <c r="D638" s="18">
        <f t="shared" si="48"/>
        <v>561</v>
      </c>
      <c r="E638" s="19">
        <f t="shared" ref="E638:E643" si="49">G638</f>
        <v>1</v>
      </c>
      <c r="F638" s="19"/>
      <c r="G638" s="20">
        <v>1</v>
      </c>
    </row>
    <row r="639" spans="1:8">
      <c r="A639" s="111">
        <f>A638+1</f>
        <v>427</v>
      </c>
      <c r="B639" s="112" t="s">
        <v>1192</v>
      </c>
      <c r="C639" s="112" t="s">
        <v>1193</v>
      </c>
      <c r="D639" s="18">
        <f t="shared" si="48"/>
        <v>562</v>
      </c>
      <c r="E639" s="19">
        <f t="shared" si="49"/>
        <v>1</v>
      </c>
      <c r="F639" s="19"/>
      <c r="G639" s="20">
        <v>1</v>
      </c>
    </row>
    <row r="640" spans="1:8">
      <c r="A640" s="111">
        <f>A639+1</f>
        <v>428</v>
      </c>
      <c r="B640" s="112" t="s">
        <v>1194</v>
      </c>
      <c r="C640" s="112" t="s">
        <v>1195</v>
      </c>
      <c r="D640" s="18">
        <f t="shared" si="48"/>
        <v>563</v>
      </c>
      <c r="E640" s="19">
        <f t="shared" si="49"/>
        <v>2</v>
      </c>
      <c r="F640" s="19"/>
      <c r="G640" s="20">
        <v>2</v>
      </c>
    </row>
    <row r="641" spans="1:7">
      <c r="A641" s="111">
        <f>A640+1</f>
        <v>429</v>
      </c>
      <c r="B641" s="112" t="s">
        <v>1196</v>
      </c>
      <c r="C641" s="112" t="s">
        <v>1197</v>
      </c>
      <c r="D641" s="18">
        <f t="shared" si="48"/>
        <v>564</v>
      </c>
      <c r="E641" s="19">
        <f t="shared" si="49"/>
        <v>1</v>
      </c>
      <c r="F641" s="19"/>
      <c r="G641" s="20">
        <v>1</v>
      </c>
    </row>
    <row r="642" spans="1:7">
      <c r="A642" s="111">
        <f>A641+1</f>
        <v>430</v>
      </c>
      <c r="B642" s="112" t="s">
        <v>1198</v>
      </c>
      <c r="C642" s="112" t="s">
        <v>1199</v>
      </c>
      <c r="D642" s="18">
        <f t="shared" si="48"/>
        <v>565</v>
      </c>
      <c r="E642" s="19">
        <f t="shared" si="49"/>
        <v>1</v>
      </c>
      <c r="F642" s="19"/>
      <c r="G642" s="20">
        <v>1</v>
      </c>
    </row>
    <row r="643" spans="1:7">
      <c r="A643" s="111">
        <f>A642+1</f>
        <v>431</v>
      </c>
      <c r="B643" s="112" t="s">
        <v>1200</v>
      </c>
      <c r="C643" s="112" t="s">
        <v>1201</v>
      </c>
      <c r="D643" s="18">
        <f t="shared" si="48"/>
        <v>566</v>
      </c>
      <c r="E643" s="19">
        <f t="shared" si="49"/>
        <v>1</v>
      </c>
      <c r="F643" s="19"/>
      <c r="G643" s="20">
        <v>1</v>
      </c>
    </row>
    <row r="644" spans="1:7">
      <c r="A644" s="275" t="s">
        <v>1202</v>
      </c>
      <c r="B644" s="276"/>
      <c r="C644" s="277"/>
      <c r="D644" s="4"/>
      <c r="E644" s="19"/>
      <c r="F644" s="19"/>
      <c r="G644" s="20"/>
    </row>
    <row r="645" spans="1:7">
      <c r="A645" s="123"/>
      <c r="B645" s="124" t="s">
        <v>1203</v>
      </c>
      <c r="C645" s="125"/>
      <c r="D645" s="4"/>
      <c r="E645" s="19"/>
      <c r="F645" s="51"/>
      <c r="G645" s="20"/>
    </row>
    <row r="646" spans="1:7">
      <c r="A646" s="126">
        <v>501</v>
      </c>
      <c r="B646" s="127" t="s">
        <v>1204</v>
      </c>
      <c r="C646" s="127" t="s">
        <v>1205</v>
      </c>
      <c r="D646" s="18">
        <f>D643+1</f>
        <v>567</v>
      </c>
      <c r="E646" s="19">
        <f t="shared" ref="E646:E653" si="50">G646</f>
        <v>1</v>
      </c>
      <c r="F646" s="19"/>
      <c r="G646" s="20">
        <v>1</v>
      </c>
    </row>
    <row r="647" spans="1:7">
      <c r="A647" s="278">
        <f>A646+1</f>
        <v>502</v>
      </c>
      <c r="B647" s="127" t="s">
        <v>1206</v>
      </c>
      <c r="C647" s="127" t="s">
        <v>1207</v>
      </c>
      <c r="D647" s="18">
        <f t="shared" ref="D647:D653" si="51">D646+1</f>
        <v>568</v>
      </c>
      <c r="E647" s="19">
        <f t="shared" si="50"/>
        <v>0</v>
      </c>
      <c r="F647" s="19"/>
      <c r="G647" s="20">
        <v>0</v>
      </c>
    </row>
    <row r="648" spans="1:7">
      <c r="A648" s="279"/>
      <c r="B648" s="127" t="s">
        <v>1208</v>
      </c>
      <c r="C648" s="127" t="s">
        <v>1209</v>
      </c>
      <c r="D648" s="18">
        <f t="shared" si="51"/>
        <v>569</v>
      </c>
      <c r="E648" s="19">
        <f t="shared" si="50"/>
        <v>0</v>
      </c>
      <c r="F648" s="19"/>
      <c r="G648" s="20">
        <v>0</v>
      </c>
    </row>
    <row r="649" spans="1:7">
      <c r="A649" s="280"/>
      <c r="B649" s="127" t="s">
        <v>1210</v>
      </c>
      <c r="C649" s="127" t="s">
        <v>1211</v>
      </c>
      <c r="D649" s="18">
        <f t="shared" si="51"/>
        <v>570</v>
      </c>
      <c r="E649" s="19">
        <f t="shared" si="50"/>
        <v>0</v>
      </c>
      <c r="F649" s="19"/>
      <c r="G649" s="20">
        <v>0</v>
      </c>
    </row>
    <row r="650" spans="1:7">
      <c r="A650" s="126">
        <f>A647+1</f>
        <v>503</v>
      </c>
      <c r="B650" s="127" t="s">
        <v>1212</v>
      </c>
      <c r="C650" s="127" t="s">
        <v>1213</v>
      </c>
      <c r="D650" s="18">
        <f t="shared" si="51"/>
        <v>571</v>
      </c>
      <c r="E650" s="19">
        <f t="shared" si="50"/>
        <v>0</v>
      </c>
      <c r="F650" s="19"/>
      <c r="G650" s="20">
        <v>0</v>
      </c>
    </row>
    <row r="651" spans="1:7">
      <c r="A651" s="126">
        <f>A650+1</f>
        <v>504</v>
      </c>
      <c r="B651" s="127" t="s">
        <v>1214</v>
      </c>
      <c r="C651" s="127" t="s">
        <v>1215</v>
      </c>
      <c r="D651" s="18">
        <f t="shared" si="51"/>
        <v>572</v>
      </c>
      <c r="E651" s="19">
        <f t="shared" si="50"/>
        <v>0</v>
      </c>
      <c r="F651" s="19"/>
      <c r="G651" s="20">
        <v>0</v>
      </c>
    </row>
    <row r="652" spans="1:7">
      <c r="A652" s="126">
        <f>A651+1</f>
        <v>505</v>
      </c>
      <c r="B652" s="127" t="s">
        <v>1216</v>
      </c>
      <c r="C652" s="127" t="s">
        <v>1217</v>
      </c>
      <c r="D652" s="18">
        <f t="shared" si="51"/>
        <v>573</v>
      </c>
      <c r="E652" s="19">
        <f t="shared" si="50"/>
        <v>0</v>
      </c>
      <c r="F652" s="19"/>
      <c r="G652" s="20">
        <v>0</v>
      </c>
    </row>
    <row r="653" spans="1:7">
      <c r="A653" s="126">
        <f>A652+1</f>
        <v>506</v>
      </c>
      <c r="B653" s="127" t="s">
        <v>1218</v>
      </c>
      <c r="C653" s="127" t="s">
        <v>1219</v>
      </c>
      <c r="D653" s="18">
        <f t="shared" si="51"/>
        <v>574</v>
      </c>
      <c r="E653" s="19">
        <f t="shared" si="50"/>
        <v>0</v>
      </c>
      <c r="F653" s="19"/>
      <c r="G653" s="20">
        <v>0</v>
      </c>
    </row>
    <row r="654" spans="1:7">
      <c r="A654" s="126"/>
      <c r="B654" s="128" t="s">
        <v>1220</v>
      </c>
      <c r="C654" s="127"/>
      <c r="D654" s="4"/>
      <c r="E654" s="19"/>
      <c r="F654" s="19"/>
      <c r="G654" s="20"/>
    </row>
    <row r="655" spans="1:7">
      <c r="A655" s="278">
        <f>A653+1</f>
        <v>507</v>
      </c>
      <c r="B655" s="127" t="s">
        <v>1221</v>
      </c>
      <c r="C655" s="127" t="s">
        <v>1222</v>
      </c>
      <c r="D655" s="18">
        <f>D653+1</f>
        <v>575</v>
      </c>
      <c r="E655" s="19">
        <f t="shared" ref="E655:E669" si="52">G655</f>
        <v>0</v>
      </c>
      <c r="F655" s="19" t="s">
        <v>586</v>
      </c>
      <c r="G655" s="20">
        <v>0</v>
      </c>
    </row>
    <row r="656" spans="1:7">
      <c r="A656" s="279"/>
      <c r="B656" s="127" t="s">
        <v>1223</v>
      </c>
      <c r="C656" s="127" t="s">
        <v>1224</v>
      </c>
      <c r="D656" s="18">
        <f t="shared" ref="D656:D669" si="53">D655+1</f>
        <v>576</v>
      </c>
      <c r="E656" s="19">
        <f t="shared" si="52"/>
        <v>0</v>
      </c>
      <c r="F656" s="19" t="s">
        <v>586</v>
      </c>
      <c r="G656" s="20">
        <v>0</v>
      </c>
    </row>
    <row r="657" spans="1:7">
      <c r="A657" s="279"/>
      <c r="B657" s="127" t="s">
        <v>1225</v>
      </c>
      <c r="C657" s="127" t="s">
        <v>1226</v>
      </c>
      <c r="D657" s="18">
        <f t="shared" si="53"/>
        <v>577</v>
      </c>
      <c r="E657" s="19">
        <f t="shared" si="52"/>
        <v>0</v>
      </c>
      <c r="F657" s="19" t="s">
        <v>586</v>
      </c>
      <c r="G657" s="20">
        <v>0</v>
      </c>
    </row>
    <row r="658" spans="1:7">
      <c r="A658" s="279"/>
      <c r="B658" s="127" t="s">
        <v>1227</v>
      </c>
      <c r="C658" s="127" t="s">
        <v>1228</v>
      </c>
      <c r="D658" s="18">
        <f t="shared" si="53"/>
        <v>578</v>
      </c>
      <c r="E658" s="19">
        <f t="shared" si="52"/>
        <v>0</v>
      </c>
      <c r="F658" s="19" t="s">
        <v>586</v>
      </c>
      <c r="G658" s="20">
        <v>0</v>
      </c>
    </row>
    <row r="659" spans="1:7">
      <c r="A659" s="279"/>
      <c r="B659" s="127" t="s">
        <v>1229</v>
      </c>
      <c r="C659" s="127" t="s">
        <v>1230</v>
      </c>
      <c r="D659" s="18">
        <f t="shared" si="53"/>
        <v>579</v>
      </c>
      <c r="E659" s="19">
        <f t="shared" si="52"/>
        <v>0</v>
      </c>
      <c r="F659" s="19" t="s">
        <v>586</v>
      </c>
      <c r="G659" s="20">
        <v>0</v>
      </c>
    </row>
    <row r="660" spans="1:7">
      <c r="A660" s="279"/>
      <c r="B660" s="127" t="s">
        <v>1231</v>
      </c>
      <c r="C660" s="127" t="s">
        <v>1232</v>
      </c>
      <c r="D660" s="18">
        <f t="shared" si="53"/>
        <v>580</v>
      </c>
      <c r="E660" s="19">
        <f t="shared" si="52"/>
        <v>0</v>
      </c>
      <c r="F660" s="19" t="s">
        <v>586</v>
      </c>
      <c r="G660" s="20">
        <v>0</v>
      </c>
    </row>
    <row r="661" spans="1:7">
      <c r="A661" s="279"/>
      <c r="B661" s="127" t="s">
        <v>1233</v>
      </c>
      <c r="C661" s="127" t="s">
        <v>1234</v>
      </c>
      <c r="D661" s="18">
        <f t="shared" si="53"/>
        <v>581</v>
      </c>
      <c r="E661" s="19">
        <f t="shared" si="52"/>
        <v>0</v>
      </c>
      <c r="F661" s="19" t="s">
        <v>586</v>
      </c>
      <c r="G661" s="20">
        <v>0</v>
      </c>
    </row>
    <row r="662" spans="1:7">
      <c r="A662" s="279"/>
      <c r="B662" s="127" t="s">
        <v>1235</v>
      </c>
      <c r="C662" s="127" t="s">
        <v>1236</v>
      </c>
      <c r="D662" s="18">
        <f t="shared" si="53"/>
        <v>582</v>
      </c>
      <c r="E662" s="19">
        <f t="shared" si="52"/>
        <v>0</v>
      </c>
      <c r="F662" s="19" t="s">
        <v>586</v>
      </c>
      <c r="G662" s="20">
        <v>0</v>
      </c>
    </row>
    <row r="663" spans="1:7">
      <c r="A663" s="279"/>
      <c r="B663" s="127" t="s">
        <v>1237</v>
      </c>
      <c r="C663" s="127" t="s">
        <v>1238</v>
      </c>
      <c r="D663" s="18">
        <f t="shared" si="53"/>
        <v>583</v>
      </c>
      <c r="E663" s="19">
        <f t="shared" si="52"/>
        <v>0</v>
      </c>
      <c r="F663" s="19" t="s">
        <v>586</v>
      </c>
      <c r="G663" s="20">
        <v>0</v>
      </c>
    </row>
    <row r="664" spans="1:7">
      <c r="A664" s="279"/>
      <c r="B664" s="129" t="s">
        <v>1239</v>
      </c>
      <c r="C664" s="127" t="s">
        <v>1240</v>
      </c>
      <c r="D664" s="18">
        <f t="shared" si="53"/>
        <v>584</v>
      </c>
      <c r="E664" s="19">
        <f t="shared" si="52"/>
        <v>0</v>
      </c>
      <c r="F664" s="19"/>
      <c r="G664" s="20">
        <v>0</v>
      </c>
    </row>
    <row r="665" spans="1:7">
      <c r="A665" s="280"/>
      <c r="B665" s="130"/>
      <c r="C665" s="127" t="s">
        <v>1241</v>
      </c>
      <c r="D665" s="18">
        <f t="shared" si="53"/>
        <v>585</v>
      </c>
      <c r="E665" s="19">
        <f t="shared" si="52"/>
        <v>0</v>
      </c>
      <c r="F665" s="19" t="s">
        <v>586</v>
      </c>
      <c r="G665" s="20">
        <v>0</v>
      </c>
    </row>
    <row r="666" spans="1:7">
      <c r="A666" s="278">
        <f>A655+1</f>
        <v>508</v>
      </c>
      <c r="B666" s="127" t="s">
        <v>1242</v>
      </c>
      <c r="C666" s="127" t="s">
        <v>1243</v>
      </c>
      <c r="D666" s="18">
        <f t="shared" si="53"/>
        <v>586</v>
      </c>
      <c r="E666" s="19">
        <f t="shared" si="52"/>
        <v>0</v>
      </c>
      <c r="F666" s="19"/>
      <c r="G666" s="20">
        <v>0</v>
      </c>
    </row>
    <row r="667" spans="1:7">
      <c r="A667" s="279"/>
      <c r="B667" s="127" t="s">
        <v>1244</v>
      </c>
      <c r="C667" s="127" t="s">
        <v>1245</v>
      </c>
      <c r="D667" s="18">
        <f t="shared" si="53"/>
        <v>587</v>
      </c>
      <c r="E667" s="19">
        <f t="shared" si="52"/>
        <v>0</v>
      </c>
      <c r="F667" s="19"/>
      <c r="G667" s="20">
        <v>0</v>
      </c>
    </row>
    <row r="668" spans="1:7">
      <c r="A668" s="279"/>
      <c r="B668" s="127" t="s">
        <v>1246</v>
      </c>
      <c r="C668" s="127" t="s">
        <v>1247</v>
      </c>
      <c r="D668" s="18">
        <f t="shared" si="53"/>
        <v>588</v>
      </c>
      <c r="E668" s="19">
        <f t="shared" si="52"/>
        <v>0</v>
      </c>
      <c r="F668" s="19"/>
      <c r="G668" s="20">
        <v>0</v>
      </c>
    </row>
    <row r="669" spans="1:7">
      <c r="A669" s="280"/>
      <c r="B669" s="127" t="s">
        <v>1248</v>
      </c>
      <c r="C669" s="127" t="s">
        <v>1249</v>
      </c>
      <c r="D669" s="18">
        <f t="shared" si="53"/>
        <v>589</v>
      </c>
      <c r="E669" s="19">
        <f t="shared" si="52"/>
        <v>0</v>
      </c>
      <c r="F669" s="19"/>
      <c r="G669" s="20">
        <v>0</v>
      </c>
    </row>
    <row r="670" spans="1:7">
      <c r="A670" s="281" t="s">
        <v>1250</v>
      </c>
      <c r="B670" s="282"/>
      <c r="C670" s="283"/>
      <c r="D670" s="4"/>
      <c r="E670" s="19"/>
      <c r="F670" s="19"/>
      <c r="G670" s="20"/>
    </row>
    <row r="671" spans="1:7">
      <c r="A671" s="249">
        <v>601</v>
      </c>
      <c r="B671" s="77" t="s">
        <v>1251</v>
      </c>
      <c r="C671" s="77" t="s">
        <v>1252</v>
      </c>
      <c r="D671" s="18">
        <f>D669+1</f>
        <v>590</v>
      </c>
      <c r="E671" s="19">
        <f t="shared" ref="E671:E692" si="54">G671</f>
        <v>1</v>
      </c>
      <c r="F671" s="19"/>
      <c r="G671" s="20">
        <v>1</v>
      </c>
    </row>
    <row r="672" spans="1:7">
      <c r="A672" s="251"/>
      <c r="B672" s="77" t="s">
        <v>1253</v>
      </c>
      <c r="C672" s="77" t="s">
        <v>1254</v>
      </c>
      <c r="D672" s="18">
        <f t="shared" ref="D672:D677" si="55">D671+1</f>
        <v>591</v>
      </c>
      <c r="E672" s="19">
        <f t="shared" si="54"/>
        <v>5</v>
      </c>
      <c r="F672" s="19" t="s">
        <v>117</v>
      </c>
      <c r="G672" s="20">
        <v>5</v>
      </c>
    </row>
    <row r="673" spans="1:7">
      <c r="A673" s="97">
        <f>A671+1</f>
        <v>602</v>
      </c>
      <c r="B673" s="77" t="s">
        <v>1255</v>
      </c>
      <c r="C673" s="77" t="s">
        <v>1256</v>
      </c>
      <c r="D673" s="18">
        <f t="shared" si="55"/>
        <v>592</v>
      </c>
      <c r="E673" s="19">
        <f t="shared" si="54"/>
        <v>10</v>
      </c>
      <c r="F673" s="19" t="s">
        <v>117</v>
      </c>
      <c r="G673" s="20">
        <v>10</v>
      </c>
    </row>
    <row r="674" spans="1:7">
      <c r="A674" s="97">
        <f>A673+1</f>
        <v>603</v>
      </c>
      <c r="B674" s="77" t="s">
        <v>1257</v>
      </c>
      <c r="C674" s="77" t="s">
        <v>1258</v>
      </c>
      <c r="D674" s="18">
        <f t="shared" si="55"/>
        <v>593</v>
      </c>
      <c r="E674" s="19">
        <f t="shared" si="54"/>
        <v>7</v>
      </c>
      <c r="F674" s="19" t="s">
        <v>117</v>
      </c>
      <c r="G674" s="20">
        <v>7</v>
      </c>
    </row>
    <row r="675" spans="1:7">
      <c r="A675" s="97">
        <f>A674+1</f>
        <v>604</v>
      </c>
      <c r="B675" s="77" t="s">
        <v>1259</v>
      </c>
      <c r="C675" s="77" t="s">
        <v>1260</v>
      </c>
      <c r="D675" s="18">
        <f t="shared" si="55"/>
        <v>594</v>
      </c>
      <c r="E675" s="19">
        <f t="shared" si="54"/>
        <v>0</v>
      </c>
      <c r="F675" s="19"/>
      <c r="G675" s="20">
        <v>0</v>
      </c>
    </row>
    <row r="676" spans="1:7">
      <c r="A676" s="97">
        <f>A675+1</f>
        <v>605</v>
      </c>
      <c r="B676" s="77" t="s">
        <v>1261</v>
      </c>
      <c r="C676" s="77" t="s">
        <v>1262</v>
      </c>
      <c r="D676" s="18">
        <f t="shared" si="55"/>
        <v>595</v>
      </c>
      <c r="E676" s="19" t="str">
        <f t="shared" si="54"/>
        <v>PADI, JAGUNG, KETELA</v>
      </c>
      <c r="F676" s="19"/>
      <c r="G676" s="152" t="s">
        <v>1573</v>
      </c>
    </row>
    <row r="677" spans="1:7">
      <c r="A677" s="97">
        <f>A676+1</f>
        <v>606</v>
      </c>
      <c r="B677" s="77" t="s">
        <v>1263</v>
      </c>
      <c r="C677" s="77" t="s">
        <v>1264</v>
      </c>
      <c r="D677" s="18">
        <f t="shared" si="55"/>
        <v>596</v>
      </c>
      <c r="E677" s="19">
        <f t="shared" si="54"/>
        <v>0</v>
      </c>
      <c r="F677" s="19"/>
      <c r="G677" s="20">
        <v>0</v>
      </c>
    </row>
    <row r="678" spans="1:7">
      <c r="A678" s="284" t="s">
        <v>1265</v>
      </c>
      <c r="B678" s="285"/>
      <c r="C678" s="286"/>
      <c r="D678" s="4"/>
      <c r="E678" s="19">
        <f t="shared" si="54"/>
        <v>0</v>
      </c>
      <c r="F678" s="19"/>
      <c r="G678" s="20"/>
    </row>
    <row r="679" spans="1:7">
      <c r="A679" s="272">
        <v>701</v>
      </c>
      <c r="B679" s="131" t="s">
        <v>1266</v>
      </c>
      <c r="C679" s="131" t="s">
        <v>1267</v>
      </c>
      <c r="D679" s="18">
        <f>D677+1</f>
        <v>597</v>
      </c>
      <c r="E679" s="105">
        <f t="shared" si="54"/>
        <v>5050000</v>
      </c>
      <c r="F679" s="105"/>
      <c r="G679" s="132">
        <v>5050000</v>
      </c>
    </row>
    <row r="680" spans="1:7">
      <c r="A680" s="273"/>
      <c r="B680" s="131" t="s">
        <v>1268</v>
      </c>
      <c r="C680" s="131" t="s">
        <v>1269</v>
      </c>
      <c r="D680" s="18">
        <f t="shared" ref="D680:D692" si="56">D679+1</f>
        <v>598</v>
      </c>
      <c r="E680" s="105">
        <f t="shared" si="54"/>
        <v>5050000</v>
      </c>
      <c r="F680" s="105"/>
      <c r="G680" s="133">
        <v>5050000</v>
      </c>
    </row>
    <row r="681" spans="1:7">
      <c r="A681" s="273"/>
      <c r="B681" s="131" t="s">
        <v>1270</v>
      </c>
      <c r="C681" s="131" t="s">
        <v>1271</v>
      </c>
      <c r="D681" s="18">
        <f t="shared" si="56"/>
        <v>599</v>
      </c>
      <c r="E681" s="105">
        <f>G681</f>
        <v>823484000</v>
      </c>
      <c r="F681" s="105"/>
      <c r="G681" s="133">
        <v>823484000</v>
      </c>
    </row>
    <row r="682" spans="1:7">
      <c r="A682" s="273"/>
      <c r="B682" s="131" t="s">
        <v>1272</v>
      </c>
      <c r="C682" s="131" t="s">
        <v>1273</v>
      </c>
      <c r="D682" s="18">
        <f t="shared" si="56"/>
        <v>600</v>
      </c>
      <c r="E682" s="105">
        <f>G682</f>
        <v>768131000</v>
      </c>
      <c r="F682" s="105"/>
      <c r="G682" s="133">
        <v>768131000</v>
      </c>
    </row>
    <row r="683" spans="1:7">
      <c r="A683" s="273"/>
      <c r="B683" s="131" t="s">
        <v>1274</v>
      </c>
      <c r="C683" s="131" t="s">
        <v>1275</v>
      </c>
      <c r="D683" s="18">
        <f t="shared" si="56"/>
        <v>601</v>
      </c>
      <c r="E683" s="105">
        <f t="shared" si="54"/>
        <v>39151100</v>
      </c>
      <c r="F683" s="105"/>
      <c r="G683" s="133">
        <v>39151100</v>
      </c>
    </row>
    <row r="684" spans="1:7">
      <c r="A684" s="273"/>
      <c r="B684" s="131" t="s">
        <v>1276</v>
      </c>
      <c r="C684" s="131" t="s">
        <v>1277</v>
      </c>
      <c r="D684" s="18">
        <f t="shared" si="56"/>
        <v>602</v>
      </c>
      <c r="E684" s="105">
        <f t="shared" si="54"/>
        <v>37089200</v>
      </c>
      <c r="F684" s="105"/>
      <c r="G684" s="133">
        <v>37089200</v>
      </c>
    </row>
    <row r="685" spans="1:7">
      <c r="A685" s="273"/>
      <c r="B685" s="131" t="s">
        <v>1278</v>
      </c>
      <c r="C685" s="131" t="s">
        <v>1279</v>
      </c>
      <c r="D685" s="18">
        <f t="shared" si="56"/>
        <v>603</v>
      </c>
      <c r="E685" s="105">
        <f t="shared" si="54"/>
        <v>300952000</v>
      </c>
      <c r="F685" s="105"/>
      <c r="G685" s="133">
        <v>300952000</v>
      </c>
    </row>
    <row r="686" spans="1:7">
      <c r="A686" s="273"/>
      <c r="B686" s="131" t="s">
        <v>1280</v>
      </c>
      <c r="C686" s="131" t="s">
        <v>1281</v>
      </c>
      <c r="D686" s="18">
        <f t="shared" si="56"/>
        <v>604</v>
      </c>
      <c r="E686" s="105">
        <f t="shared" si="54"/>
        <v>239877000</v>
      </c>
      <c r="F686" s="105"/>
      <c r="G686" s="133">
        <v>239877000</v>
      </c>
    </row>
    <row r="687" spans="1:7">
      <c r="A687" s="273"/>
      <c r="B687" s="131" t="s">
        <v>1282</v>
      </c>
      <c r="C687" s="131" t="s">
        <v>1283</v>
      </c>
      <c r="D687" s="18">
        <f t="shared" si="56"/>
        <v>605</v>
      </c>
      <c r="E687" s="105">
        <f t="shared" si="54"/>
        <v>5000000</v>
      </c>
      <c r="F687" s="105"/>
      <c r="G687" s="133">
        <v>5000000</v>
      </c>
    </row>
    <row r="688" spans="1:7">
      <c r="A688" s="273"/>
      <c r="B688" s="131" t="s">
        <v>1284</v>
      </c>
      <c r="C688" s="131" t="s">
        <v>1285</v>
      </c>
      <c r="D688" s="18">
        <f t="shared" si="56"/>
        <v>606</v>
      </c>
      <c r="E688" s="105">
        <f t="shared" si="54"/>
        <v>255000000</v>
      </c>
      <c r="F688" s="105"/>
      <c r="G688" s="144">
        <v>255000000</v>
      </c>
    </row>
    <row r="689" spans="1:7">
      <c r="A689" s="273"/>
      <c r="B689" s="131" t="s">
        <v>1286</v>
      </c>
      <c r="C689" s="131" t="s">
        <v>1287</v>
      </c>
      <c r="D689" s="18">
        <f t="shared" si="56"/>
        <v>607</v>
      </c>
      <c r="E689" s="105">
        <f t="shared" si="54"/>
        <v>0</v>
      </c>
      <c r="F689" s="105"/>
      <c r="G689" s="133">
        <v>0</v>
      </c>
    </row>
    <row r="690" spans="1:7">
      <c r="A690" s="273"/>
      <c r="B690" s="131" t="s">
        <v>1288</v>
      </c>
      <c r="C690" s="131" t="s">
        <v>1289</v>
      </c>
      <c r="D690" s="18">
        <f t="shared" si="56"/>
        <v>608</v>
      </c>
      <c r="E690" s="105">
        <f t="shared" si="54"/>
        <v>50000000</v>
      </c>
      <c r="F690" s="105"/>
      <c r="G690" s="133">
        <v>50000000</v>
      </c>
    </row>
    <row r="691" spans="1:7">
      <c r="A691" s="273"/>
      <c r="B691" s="131" t="s">
        <v>1290</v>
      </c>
      <c r="C691" s="131" t="s">
        <v>1291</v>
      </c>
      <c r="D691" s="18">
        <f t="shared" si="56"/>
        <v>609</v>
      </c>
      <c r="E691" s="105">
        <f t="shared" si="54"/>
        <v>0</v>
      </c>
      <c r="F691" s="105"/>
      <c r="G691" s="133">
        <v>0</v>
      </c>
    </row>
    <row r="692" spans="1:7">
      <c r="A692" s="274"/>
      <c r="B692" s="131" t="s">
        <v>1292</v>
      </c>
      <c r="C692" s="131" t="s">
        <v>1293</v>
      </c>
      <c r="D692" s="18">
        <f t="shared" si="56"/>
        <v>610</v>
      </c>
      <c r="E692" s="105">
        <f t="shared" si="54"/>
        <v>0</v>
      </c>
      <c r="F692" s="105"/>
      <c r="G692" s="133">
        <v>0</v>
      </c>
    </row>
    <row r="693" spans="1:7">
      <c r="A693" s="134"/>
      <c r="B693" s="135" t="s">
        <v>1294</v>
      </c>
      <c r="C693" s="136"/>
      <c r="D693" s="84"/>
      <c r="E693" s="105"/>
      <c r="F693" s="105"/>
      <c r="G693" s="133"/>
    </row>
    <row r="694" spans="1:7">
      <c r="A694" s="272">
        <f>A679+1</f>
        <v>702</v>
      </c>
      <c r="B694" s="131" t="s">
        <v>1295</v>
      </c>
      <c r="C694" s="131" t="s">
        <v>1296</v>
      </c>
      <c r="D694" s="18">
        <f>1+D692</f>
        <v>611</v>
      </c>
      <c r="E694" s="39">
        <f t="shared" ref="E694:E702" si="57">G694</f>
        <v>1</v>
      </c>
      <c r="F694" s="39"/>
      <c r="G694" s="20">
        <v>1</v>
      </c>
    </row>
    <row r="695" spans="1:7">
      <c r="A695" s="273"/>
      <c r="B695" s="131" t="s">
        <v>1297</v>
      </c>
      <c r="C695" s="131" t="s">
        <v>1298</v>
      </c>
      <c r="D695" s="18">
        <f t="shared" ref="D695:D702" si="58">1+D694</f>
        <v>612</v>
      </c>
      <c r="E695" s="39">
        <f t="shared" si="57"/>
        <v>1</v>
      </c>
      <c r="F695" s="39"/>
      <c r="G695" s="20">
        <v>1</v>
      </c>
    </row>
    <row r="696" spans="1:7">
      <c r="A696" s="273"/>
      <c r="B696" s="131" t="s">
        <v>1299</v>
      </c>
      <c r="C696" s="131" t="s">
        <v>1300</v>
      </c>
      <c r="D696" s="18">
        <f t="shared" si="58"/>
        <v>613</v>
      </c>
      <c r="E696" s="39">
        <f t="shared" si="57"/>
        <v>1</v>
      </c>
      <c r="F696" s="39"/>
      <c r="G696" s="20">
        <v>1</v>
      </c>
    </row>
    <row r="697" spans="1:7">
      <c r="A697" s="273"/>
      <c r="B697" s="131" t="s">
        <v>1301</v>
      </c>
      <c r="C697" s="131" t="s">
        <v>1302</v>
      </c>
      <c r="D697" s="18">
        <f t="shared" si="58"/>
        <v>614</v>
      </c>
      <c r="E697" s="39" t="str">
        <f t="shared" si="57"/>
        <v>PAUD, POLINDES</v>
      </c>
      <c r="F697" s="39"/>
      <c r="G697" s="152" t="s">
        <v>1574</v>
      </c>
    </row>
    <row r="698" spans="1:7">
      <c r="A698" s="273"/>
      <c r="B698" s="131" t="s">
        <v>1303</v>
      </c>
      <c r="C698" s="131" t="s">
        <v>1304</v>
      </c>
      <c r="D698" s="18">
        <f t="shared" si="58"/>
        <v>615</v>
      </c>
      <c r="E698" s="39">
        <f t="shared" si="57"/>
        <v>0</v>
      </c>
      <c r="F698" s="39"/>
      <c r="G698" s="20">
        <v>0</v>
      </c>
    </row>
    <row r="699" spans="1:7">
      <c r="A699" s="273"/>
      <c r="B699" s="131" t="s">
        <v>1305</v>
      </c>
      <c r="C699" s="131" t="s">
        <v>1306</v>
      </c>
      <c r="D699" s="18">
        <f t="shared" si="58"/>
        <v>616</v>
      </c>
      <c r="E699" s="39">
        <f t="shared" si="57"/>
        <v>0</v>
      </c>
      <c r="F699" s="39"/>
      <c r="G699" s="20">
        <v>0</v>
      </c>
    </row>
    <row r="700" spans="1:7">
      <c r="A700" s="273"/>
      <c r="B700" s="131" t="s">
        <v>1307</v>
      </c>
      <c r="C700" s="131" t="s">
        <v>1308</v>
      </c>
      <c r="D700" s="18">
        <f t="shared" si="58"/>
        <v>617</v>
      </c>
      <c r="E700" s="39">
        <f t="shared" si="57"/>
        <v>0</v>
      </c>
      <c r="F700" s="39"/>
      <c r="G700" s="20">
        <v>0</v>
      </c>
    </row>
    <row r="701" spans="1:7">
      <c r="A701" s="273"/>
      <c r="B701" s="131" t="s">
        <v>1309</v>
      </c>
      <c r="C701" s="131" t="s">
        <v>1310</v>
      </c>
      <c r="D701" s="18">
        <f t="shared" si="58"/>
        <v>618</v>
      </c>
      <c r="E701" s="39">
        <f t="shared" si="57"/>
        <v>0</v>
      </c>
      <c r="F701" s="39"/>
      <c r="G701" s="20">
        <v>0</v>
      </c>
    </row>
    <row r="702" spans="1:7">
      <c r="A702" s="274"/>
      <c r="B702" s="131" t="s">
        <v>1311</v>
      </c>
      <c r="C702" s="131" t="s">
        <v>1312</v>
      </c>
      <c r="D702" s="18">
        <f t="shared" si="58"/>
        <v>619</v>
      </c>
      <c r="E702" s="39">
        <f t="shared" si="57"/>
        <v>0</v>
      </c>
      <c r="F702" s="39"/>
      <c r="G702" s="20">
        <v>0</v>
      </c>
    </row>
    <row r="703" spans="1:7">
      <c r="A703" s="134"/>
      <c r="B703" s="137" t="s">
        <v>1313</v>
      </c>
      <c r="C703" s="138"/>
      <c r="D703" s="4"/>
      <c r="E703" s="19"/>
      <c r="F703" s="19"/>
      <c r="G703" s="20"/>
    </row>
    <row r="704" spans="1:7">
      <c r="A704" s="272">
        <f>A694+1</f>
        <v>703</v>
      </c>
      <c r="B704" s="131" t="s">
        <v>1314</v>
      </c>
      <c r="C704" s="131" t="s">
        <v>1315</v>
      </c>
      <c r="D704" s="18">
        <f>D702+1</f>
        <v>620</v>
      </c>
      <c r="E704" s="80">
        <f>G704</f>
        <v>1</v>
      </c>
      <c r="F704" s="19"/>
      <c r="G704" s="20">
        <v>1</v>
      </c>
    </row>
    <row r="705" spans="1:7">
      <c r="A705" s="273"/>
      <c r="B705" s="131" t="s">
        <v>1316</v>
      </c>
      <c r="C705" s="131" t="s">
        <v>1317</v>
      </c>
      <c r="D705" s="18">
        <f>D704+1</f>
        <v>621</v>
      </c>
      <c r="E705" s="80">
        <f>G705</f>
        <v>1</v>
      </c>
      <c r="F705" s="19"/>
      <c r="G705" s="20">
        <v>1</v>
      </c>
    </row>
    <row r="706" spans="1:7">
      <c r="A706" s="273"/>
      <c r="B706" s="131" t="s">
        <v>1318</v>
      </c>
      <c r="C706" s="131" t="s">
        <v>1319</v>
      </c>
      <c r="D706" s="18">
        <f>D705+1</f>
        <v>622</v>
      </c>
      <c r="E706" s="80">
        <f>G706</f>
        <v>1</v>
      </c>
      <c r="F706" s="19"/>
      <c r="G706" s="20">
        <v>1</v>
      </c>
    </row>
    <row r="707" spans="1:7">
      <c r="A707" s="274"/>
      <c r="B707" s="131" t="s">
        <v>1320</v>
      </c>
      <c r="C707" s="131" t="s">
        <v>1321</v>
      </c>
      <c r="D707" s="18">
        <f>D706+1</f>
        <v>623</v>
      </c>
      <c r="E707" s="80">
        <f>G707</f>
        <v>0</v>
      </c>
      <c r="F707" s="19"/>
      <c r="G707" s="20">
        <v>0</v>
      </c>
    </row>
    <row r="708" spans="1:7">
      <c r="A708" s="139"/>
      <c r="B708" s="135" t="s">
        <v>1322</v>
      </c>
      <c r="C708" s="136"/>
      <c r="D708" s="4"/>
      <c r="E708" s="80"/>
      <c r="F708" s="19"/>
      <c r="G708" s="20"/>
    </row>
    <row r="709" spans="1:7">
      <c r="A709" s="139"/>
      <c r="B709" s="137" t="s">
        <v>1323</v>
      </c>
      <c r="C709" s="138"/>
      <c r="D709" s="4"/>
      <c r="E709" s="80"/>
      <c r="F709" s="19"/>
      <c r="G709" s="20"/>
    </row>
    <row r="710" spans="1:7">
      <c r="A710" s="272">
        <f>A704+1</f>
        <v>704</v>
      </c>
      <c r="B710" s="131" t="s">
        <v>1324</v>
      </c>
      <c r="C710" s="131" t="s">
        <v>1325</v>
      </c>
      <c r="D710" s="18">
        <f>D707+1</f>
        <v>624</v>
      </c>
      <c r="E710" s="105">
        <f t="shared" ref="E710:E721" si="59">G710</f>
        <v>254032700</v>
      </c>
      <c r="F710" s="105"/>
      <c r="G710" s="133">
        <v>254032700</v>
      </c>
    </row>
    <row r="711" spans="1:7">
      <c r="A711" s="273"/>
      <c r="B711" s="131" t="s">
        <v>1326</v>
      </c>
      <c r="C711" s="131" t="s">
        <v>1327</v>
      </c>
      <c r="D711" s="18">
        <f t="shared" ref="D711:D721" si="60">D710+1</f>
        <v>625</v>
      </c>
      <c r="E711" s="105">
        <f t="shared" si="59"/>
        <v>236057700</v>
      </c>
      <c r="F711" s="105"/>
      <c r="G711" s="133">
        <v>236057700</v>
      </c>
    </row>
    <row r="712" spans="1:7">
      <c r="A712" s="273"/>
      <c r="B712" s="131" t="s">
        <v>1328</v>
      </c>
      <c r="C712" s="131" t="s">
        <v>1329</v>
      </c>
      <c r="D712" s="18">
        <f t="shared" si="60"/>
        <v>626</v>
      </c>
      <c r="E712" s="105">
        <f t="shared" si="59"/>
        <v>0</v>
      </c>
      <c r="F712" s="105"/>
      <c r="G712" s="133">
        <v>0</v>
      </c>
    </row>
    <row r="713" spans="1:7">
      <c r="A713" s="273"/>
      <c r="B713" s="131" t="s">
        <v>1330</v>
      </c>
      <c r="C713" s="131" t="s">
        <v>1331</v>
      </c>
      <c r="D713" s="18">
        <f t="shared" si="60"/>
        <v>627</v>
      </c>
      <c r="E713" s="105">
        <f t="shared" si="59"/>
        <v>0</v>
      </c>
      <c r="F713" s="105"/>
      <c r="G713" s="133">
        <v>0</v>
      </c>
    </row>
    <row r="714" spans="1:7">
      <c r="A714" s="273"/>
      <c r="B714" s="131" t="s">
        <v>1332</v>
      </c>
      <c r="C714" s="131" t="s">
        <v>1333</v>
      </c>
      <c r="D714" s="18">
        <f t="shared" si="60"/>
        <v>628</v>
      </c>
      <c r="E714" s="105">
        <f t="shared" si="59"/>
        <v>0</v>
      </c>
      <c r="F714" s="105"/>
      <c r="G714" s="133">
        <v>0</v>
      </c>
    </row>
    <row r="715" spans="1:7">
      <c r="A715" s="274"/>
      <c r="B715" s="131" t="s">
        <v>1334</v>
      </c>
      <c r="C715" s="131" t="s">
        <v>1335</v>
      </c>
      <c r="D715" s="18">
        <f t="shared" si="60"/>
        <v>629</v>
      </c>
      <c r="E715" s="105">
        <f t="shared" si="59"/>
        <v>0</v>
      </c>
      <c r="F715" s="105"/>
      <c r="G715" s="133">
        <v>0</v>
      </c>
    </row>
    <row r="716" spans="1:7">
      <c r="A716" s="272">
        <f>A710+1</f>
        <v>705</v>
      </c>
      <c r="B716" s="131" t="s">
        <v>1336</v>
      </c>
      <c r="C716" s="131" t="s">
        <v>1337</v>
      </c>
      <c r="D716" s="18">
        <f t="shared" si="60"/>
        <v>630</v>
      </c>
      <c r="E716" s="105">
        <f t="shared" si="59"/>
        <v>302202100</v>
      </c>
      <c r="F716" s="105"/>
      <c r="G716" s="133">
        <v>302202100</v>
      </c>
    </row>
    <row r="717" spans="1:7">
      <c r="A717" s="273"/>
      <c r="B717" s="131" t="s">
        <v>1338</v>
      </c>
      <c r="C717" s="131" t="s">
        <v>1339</v>
      </c>
      <c r="D717" s="18">
        <f t="shared" si="60"/>
        <v>631</v>
      </c>
      <c r="E717" s="105">
        <f t="shared" si="59"/>
        <v>297962100</v>
      </c>
      <c r="F717" s="105"/>
      <c r="G717" s="133">
        <v>297962100</v>
      </c>
    </row>
    <row r="718" spans="1:7">
      <c r="A718" s="273"/>
      <c r="B718" s="131" t="s">
        <v>1340</v>
      </c>
      <c r="C718" s="131" t="s">
        <v>1341</v>
      </c>
      <c r="D718" s="18">
        <f t="shared" si="60"/>
        <v>632</v>
      </c>
      <c r="E718" s="105">
        <f t="shared" si="59"/>
        <v>0</v>
      </c>
      <c r="F718" s="105"/>
      <c r="G718" s="133"/>
    </row>
    <row r="719" spans="1:7">
      <c r="A719" s="273"/>
      <c r="B719" s="131" t="s">
        <v>1342</v>
      </c>
      <c r="C719" s="131" t="s">
        <v>1343</v>
      </c>
      <c r="D719" s="18">
        <f t="shared" si="60"/>
        <v>633</v>
      </c>
      <c r="E719" s="105">
        <f t="shared" si="59"/>
        <v>0</v>
      </c>
      <c r="F719" s="105"/>
      <c r="G719" s="133">
        <v>0</v>
      </c>
    </row>
    <row r="720" spans="1:7">
      <c r="A720" s="273"/>
      <c r="B720" s="131" t="s">
        <v>1344</v>
      </c>
      <c r="C720" s="131" t="s">
        <v>1345</v>
      </c>
      <c r="D720" s="18">
        <f t="shared" si="60"/>
        <v>634</v>
      </c>
      <c r="E720" s="105">
        <f t="shared" si="59"/>
        <v>0</v>
      </c>
      <c r="F720" s="105"/>
      <c r="G720" s="133">
        <v>0</v>
      </c>
    </row>
    <row r="721" spans="1:7">
      <c r="A721" s="274"/>
      <c r="B721" s="131" t="s">
        <v>1346</v>
      </c>
      <c r="C721" s="131" t="s">
        <v>1347</v>
      </c>
      <c r="D721" s="18">
        <f t="shared" si="60"/>
        <v>635</v>
      </c>
      <c r="E721" s="105">
        <f t="shared" si="59"/>
        <v>0</v>
      </c>
      <c r="F721" s="105"/>
      <c r="G721" s="133">
        <v>0</v>
      </c>
    </row>
    <row r="722" spans="1:7">
      <c r="A722" s="139"/>
      <c r="B722" s="140" t="s">
        <v>1348</v>
      </c>
      <c r="C722" s="141"/>
      <c r="D722" s="4"/>
      <c r="E722" s="80"/>
      <c r="F722" s="19"/>
      <c r="G722" s="20"/>
    </row>
    <row r="723" spans="1:7">
      <c r="A723" s="272">
        <f>A716+1</f>
        <v>706</v>
      </c>
      <c r="B723" s="131" t="s">
        <v>1349</v>
      </c>
      <c r="C723" s="131" t="s">
        <v>1350</v>
      </c>
      <c r="D723" s="18">
        <f>D721+1</f>
        <v>636</v>
      </c>
      <c r="E723" s="105">
        <f t="shared" ref="E723:E740" si="61">G723</f>
        <v>990977700</v>
      </c>
      <c r="F723" s="105"/>
      <c r="G723" s="133">
        <v>990977700</v>
      </c>
    </row>
    <row r="724" spans="1:7">
      <c r="A724" s="273"/>
      <c r="B724" s="131" t="s">
        <v>1351</v>
      </c>
      <c r="C724" s="131" t="s">
        <v>1352</v>
      </c>
      <c r="D724" s="18">
        <f t="shared" ref="D724:D740" si="62">D723+1</f>
        <v>637</v>
      </c>
      <c r="E724" s="105">
        <f t="shared" si="61"/>
        <v>85559000</v>
      </c>
      <c r="F724" s="105"/>
      <c r="G724" s="133">
        <v>85559000</v>
      </c>
    </row>
    <row r="725" spans="1:7">
      <c r="A725" s="273"/>
      <c r="B725" s="131" t="s">
        <v>1353</v>
      </c>
      <c r="C725" s="131" t="s">
        <v>1354</v>
      </c>
      <c r="D725" s="18">
        <f t="shared" si="62"/>
        <v>638</v>
      </c>
      <c r="E725" s="105">
        <f t="shared" si="61"/>
        <v>85627000</v>
      </c>
      <c r="F725" s="105"/>
      <c r="G725" s="133">
        <v>85627000</v>
      </c>
    </row>
    <row r="726" spans="1:7">
      <c r="A726" s="273"/>
      <c r="B726" s="131" t="s">
        <v>1355</v>
      </c>
      <c r="C726" s="131" t="s">
        <v>1356</v>
      </c>
      <c r="D726" s="18">
        <f t="shared" si="62"/>
        <v>639</v>
      </c>
      <c r="E726" s="105">
        <f t="shared" si="61"/>
        <v>787691700</v>
      </c>
      <c r="F726" s="105"/>
      <c r="G726" s="133">
        <v>787691700</v>
      </c>
    </row>
    <row r="727" spans="1:7">
      <c r="A727" s="273"/>
      <c r="B727" s="131" t="s">
        <v>1357</v>
      </c>
      <c r="C727" s="131" t="s">
        <v>1358</v>
      </c>
      <c r="D727" s="18">
        <f t="shared" si="62"/>
        <v>640</v>
      </c>
      <c r="E727" s="105">
        <f t="shared" si="61"/>
        <v>30000000</v>
      </c>
      <c r="F727" s="105"/>
      <c r="G727" s="133">
        <v>30000000</v>
      </c>
    </row>
    <row r="728" spans="1:7">
      <c r="A728" s="273"/>
      <c r="B728" s="131" t="s">
        <v>1359</v>
      </c>
      <c r="C728" s="131" t="s">
        <v>1360</v>
      </c>
      <c r="D728" s="18">
        <f t="shared" si="62"/>
        <v>641</v>
      </c>
      <c r="E728" s="105">
        <f t="shared" si="61"/>
        <v>0</v>
      </c>
      <c r="F728" s="105"/>
      <c r="G728" s="133">
        <v>0</v>
      </c>
    </row>
    <row r="729" spans="1:7">
      <c r="A729" s="273"/>
      <c r="B729" s="131" t="s">
        <v>1361</v>
      </c>
      <c r="C729" s="131" t="s">
        <v>1362</v>
      </c>
      <c r="D729" s="18">
        <f t="shared" si="62"/>
        <v>642</v>
      </c>
      <c r="E729" s="105">
        <f t="shared" si="61"/>
        <v>3600000</v>
      </c>
      <c r="F729" s="105"/>
      <c r="G729" s="133">
        <v>3600000</v>
      </c>
    </row>
    <row r="730" spans="1:7">
      <c r="A730" s="273"/>
      <c r="B730" s="131" t="s">
        <v>1363</v>
      </c>
      <c r="C730" s="131" t="s">
        <v>1364</v>
      </c>
      <c r="D730" s="18">
        <f t="shared" si="62"/>
        <v>643</v>
      </c>
      <c r="E730" s="105">
        <f t="shared" si="61"/>
        <v>0</v>
      </c>
      <c r="F730" s="105"/>
      <c r="G730" s="133">
        <v>0</v>
      </c>
    </row>
    <row r="731" spans="1:7">
      <c r="A731" s="274"/>
      <c r="B731" s="131" t="s">
        <v>1365</v>
      </c>
      <c r="C731" s="131" t="s">
        <v>1366</v>
      </c>
      <c r="D731" s="18">
        <f t="shared" si="62"/>
        <v>644</v>
      </c>
      <c r="E731" s="105">
        <f t="shared" si="61"/>
        <v>0</v>
      </c>
      <c r="F731" s="105"/>
      <c r="G731" s="133">
        <v>0</v>
      </c>
    </row>
    <row r="732" spans="1:7">
      <c r="A732" s="272">
        <f>A723+1</f>
        <v>707</v>
      </c>
      <c r="B732" s="131" t="s">
        <v>1367</v>
      </c>
      <c r="C732" s="131" t="s">
        <v>1368</v>
      </c>
      <c r="D732" s="18">
        <f t="shared" si="62"/>
        <v>645</v>
      </c>
      <c r="E732" s="105">
        <f t="shared" si="61"/>
        <v>805408800</v>
      </c>
      <c r="F732" s="105"/>
      <c r="G732" s="133">
        <v>805408800</v>
      </c>
    </row>
    <row r="733" spans="1:7">
      <c r="A733" s="273"/>
      <c r="B733" s="131" t="s">
        <v>1369</v>
      </c>
      <c r="C733" s="131" t="s">
        <v>1370</v>
      </c>
      <c r="D733" s="18">
        <f t="shared" si="62"/>
        <v>646</v>
      </c>
      <c r="E733" s="105">
        <f t="shared" si="61"/>
        <v>9000000</v>
      </c>
      <c r="F733" s="105"/>
      <c r="G733" s="133">
        <v>9000000</v>
      </c>
    </row>
    <row r="734" spans="1:7">
      <c r="A734" s="273"/>
      <c r="B734" s="131" t="s">
        <v>1371</v>
      </c>
      <c r="C734" s="131" t="s">
        <v>1372</v>
      </c>
      <c r="D734" s="18">
        <f t="shared" si="62"/>
        <v>647</v>
      </c>
      <c r="E734" s="105">
        <f t="shared" si="61"/>
        <v>274970000</v>
      </c>
      <c r="F734" s="105"/>
      <c r="G734" s="133">
        <v>274970000</v>
      </c>
    </row>
    <row r="735" spans="1:7">
      <c r="A735" s="273"/>
      <c r="B735" s="131" t="s">
        <v>1373</v>
      </c>
      <c r="C735" s="131" t="s">
        <v>1374</v>
      </c>
      <c r="D735" s="18">
        <f t="shared" si="62"/>
        <v>648</v>
      </c>
      <c r="E735" s="105">
        <f t="shared" si="61"/>
        <v>521438800</v>
      </c>
      <c r="F735" s="105"/>
      <c r="G735" s="133">
        <v>521438800</v>
      </c>
    </row>
    <row r="736" spans="1:7">
      <c r="A736" s="273"/>
      <c r="B736" s="131" t="s">
        <v>1375</v>
      </c>
      <c r="C736" s="131" t="s">
        <v>1376</v>
      </c>
      <c r="D736" s="18">
        <f t="shared" si="62"/>
        <v>649</v>
      </c>
      <c r="E736" s="105">
        <f t="shared" si="61"/>
        <v>0</v>
      </c>
      <c r="F736" s="105"/>
      <c r="G736" s="133">
        <v>0</v>
      </c>
    </row>
    <row r="737" spans="1:7">
      <c r="A737" s="273"/>
      <c r="B737" s="131" t="s">
        <v>1377</v>
      </c>
      <c r="C737" s="131" t="s">
        <v>1378</v>
      </c>
      <c r="D737" s="18">
        <f t="shared" si="62"/>
        <v>650</v>
      </c>
      <c r="E737" s="105">
        <f t="shared" si="61"/>
        <v>0</v>
      </c>
      <c r="F737" s="105"/>
      <c r="G737" s="133">
        <v>0</v>
      </c>
    </row>
    <row r="738" spans="1:7">
      <c r="A738" s="273"/>
      <c r="B738" s="131" t="s">
        <v>1379</v>
      </c>
      <c r="C738" s="131" t="s">
        <v>1380</v>
      </c>
      <c r="D738" s="18">
        <f t="shared" si="62"/>
        <v>651</v>
      </c>
      <c r="E738" s="105">
        <f t="shared" si="61"/>
        <v>0</v>
      </c>
      <c r="F738" s="105"/>
      <c r="G738" s="133">
        <v>0</v>
      </c>
    </row>
    <row r="739" spans="1:7">
      <c r="A739" s="273"/>
      <c r="B739" s="131" t="s">
        <v>1381</v>
      </c>
      <c r="C739" s="131" t="s">
        <v>1382</v>
      </c>
      <c r="D739" s="18">
        <f t="shared" si="62"/>
        <v>652</v>
      </c>
      <c r="E739" s="105">
        <f t="shared" si="61"/>
        <v>0</v>
      </c>
      <c r="F739" s="105"/>
      <c r="G739" s="133">
        <v>0</v>
      </c>
    </row>
    <row r="740" spans="1:7">
      <c r="A740" s="273"/>
      <c r="B740" s="131" t="s">
        <v>1383</v>
      </c>
      <c r="C740" s="131" t="s">
        <v>1384</v>
      </c>
      <c r="D740" s="18">
        <f t="shared" si="62"/>
        <v>653</v>
      </c>
      <c r="E740" s="105">
        <f t="shared" si="61"/>
        <v>0</v>
      </c>
      <c r="F740" s="105"/>
      <c r="G740" s="133">
        <v>0</v>
      </c>
    </row>
    <row r="741" spans="1:7">
      <c r="A741" s="139"/>
      <c r="B741" s="137" t="s">
        <v>1385</v>
      </c>
      <c r="C741" s="138"/>
      <c r="D741" s="4"/>
      <c r="E741" s="80"/>
      <c r="F741" s="19"/>
      <c r="G741" s="20"/>
    </row>
    <row r="742" spans="1:7">
      <c r="A742" s="272">
        <f>A732+1</f>
        <v>708</v>
      </c>
      <c r="B742" s="131" t="s">
        <v>1386</v>
      </c>
      <c r="C742" s="131" t="s">
        <v>1387</v>
      </c>
      <c r="D742" s="18">
        <f>D740+1</f>
        <v>654</v>
      </c>
      <c r="E742" s="105">
        <f t="shared" ref="E742:E751" si="63">G742</f>
        <v>22933500</v>
      </c>
      <c r="F742" s="105"/>
      <c r="G742" s="133">
        <v>22933500</v>
      </c>
    </row>
    <row r="743" spans="1:7">
      <c r="A743" s="273"/>
      <c r="B743" s="131" t="s">
        <v>1388</v>
      </c>
      <c r="C743" s="131" t="s">
        <v>1389</v>
      </c>
      <c r="D743" s="18">
        <f t="shared" ref="D743:D751" si="64">D742+1</f>
        <v>655</v>
      </c>
      <c r="E743" s="105">
        <f t="shared" si="63"/>
        <v>3621000</v>
      </c>
      <c r="F743" s="105"/>
      <c r="G743" s="133">
        <v>3621000</v>
      </c>
    </row>
    <row r="744" spans="1:7">
      <c r="A744" s="273"/>
      <c r="B744" s="131" t="s">
        <v>1390</v>
      </c>
      <c r="C744" s="131" t="s">
        <v>1391</v>
      </c>
      <c r="D744" s="18">
        <f t="shared" si="64"/>
        <v>656</v>
      </c>
      <c r="E744" s="105">
        <f t="shared" si="63"/>
        <v>0</v>
      </c>
      <c r="F744" s="105"/>
      <c r="G744" s="133">
        <v>0</v>
      </c>
    </row>
    <row r="745" spans="1:7">
      <c r="A745" s="273"/>
      <c r="B745" s="131" t="s">
        <v>1392</v>
      </c>
      <c r="C745" s="131" t="s">
        <v>1393</v>
      </c>
      <c r="D745" s="18">
        <f t="shared" si="64"/>
        <v>657</v>
      </c>
      <c r="E745" s="105">
        <f t="shared" si="63"/>
        <v>3621000</v>
      </c>
      <c r="F745" s="105"/>
      <c r="G745" s="133">
        <v>3621000</v>
      </c>
    </row>
    <row r="746" spans="1:7">
      <c r="A746" s="274"/>
      <c r="B746" s="131" t="s">
        <v>1394</v>
      </c>
      <c r="C746" s="131" t="s">
        <v>1395</v>
      </c>
      <c r="D746" s="18">
        <f t="shared" si="64"/>
        <v>658</v>
      </c>
      <c r="E746" s="105">
        <f t="shared" si="63"/>
        <v>15691500</v>
      </c>
      <c r="F746" s="105"/>
      <c r="G746" s="133">
        <v>15691500</v>
      </c>
    </row>
    <row r="747" spans="1:7">
      <c r="A747" s="272">
        <f>A742+1</f>
        <v>709</v>
      </c>
      <c r="B747" s="131" t="s">
        <v>1396</v>
      </c>
      <c r="C747" s="131" t="s">
        <v>1397</v>
      </c>
      <c r="D747" s="18">
        <f t="shared" si="64"/>
        <v>659</v>
      </c>
      <c r="E747" s="105">
        <f t="shared" si="63"/>
        <v>37901000</v>
      </c>
      <c r="F747" s="105"/>
      <c r="G747" s="133">
        <v>37901000</v>
      </c>
    </row>
    <row r="748" spans="1:7">
      <c r="A748" s="273"/>
      <c r="B748" s="142" t="s">
        <v>1398</v>
      </c>
      <c r="C748" s="131" t="s">
        <v>1399</v>
      </c>
      <c r="D748" s="18">
        <f t="shared" si="64"/>
        <v>660</v>
      </c>
      <c r="E748" s="105">
        <f t="shared" si="63"/>
        <v>5967000</v>
      </c>
      <c r="F748" s="105"/>
      <c r="G748" s="133">
        <v>5967000</v>
      </c>
    </row>
    <row r="749" spans="1:7">
      <c r="A749" s="273"/>
      <c r="B749" s="142" t="s">
        <v>1400</v>
      </c>
      <c r="C749" s="131" t="s">
        <v>1401</v>
      </c>
      <c r="D749" s="18">
        <f t="shared" si="64"/>
        <v>661</v>
      </c>
      <c r="E749" s="105">
        <f t="shared" si="63"/>
        <v>0</v>
      </c>
      <c r="F749" s="105"/>
      <c r="G749" s="133">
        <v>0</v>
      </c>
    </row>
    <row r="750" spans="1:7">
      <c r="A750" s="273"/>
      <c r="B750" s="142" t="s">
        <v>1402</v>
      </c>
      <c r="C750" s="131" t="s">
        <v>1403</v>
      </c>
      <c r="D750" s="18">
        <f t="shared" si="64"/>
        <v>662</v>
      </c>
      <c r="E750" s="105">
        <f t="shared" si="63"/>
        <v>5967000</v>
      </c>
      <c r="F750" s="105"/>
      <c r="G750" s="133">
        <v>5967000</v>
      </c>
    </row>
    <row r="751" spans="1:7">
      <c r="A751" s="274"/>
      <c r="B751" s="142" t="s">
        <v>1404</v>
      </c>
      <c r="C751" s="131" t="s">
        <v>1405</v>
      </c>
      <c r="D751" s="18">
        <f t="shared" si="64"/>
        <v>663</v>
      </c>
      <c r="E751" s="105">
        <f t="shared" si="63"/>
        <v>25967000</v>
      </c>
      <c r="F751" s="105"/>
      <c r="G751" s="133">
        <v>25967000</v>
      </c>
    </row>
    <row r="752" spans="1:7">
      <c r="A752" s="143"/>
      <c r="B752" s="137" t="s">
        <v>1406</v>
      </c>
      <c r="C752" s="138"/>
      <c r="D752" s="4"/>
      <c r="E752" s="80"/>
      <c r="F752" s="19"/>
      <c r="G752" s="64"/>
    </row>
    <row r="753" spans="1:7">
      <c r="A753" s="272">
        <f>A747+1</f>
        <v>710</v>
      </c>
      <c r="B753" s="142" t="s">
        <v>1407</v>
      </c>
      <c r="C753" s="131" t="s">
        <v>1408</v>
      </c>
      <c r="D753" s="18">
        <f>D751+1</f>
        <v>664</v>
      </c>
      <c r="E753" s="105">
        <f t="shared" ref="E753:E768" si="65">G753</f>
        <v>72703300</v>
      </c>
      <c r="F753" s="105"/>
      <c r="G753" s="133">
        <v>72703300</v>
      </c>
    </row>
    <row r="754" spans="1:7">
      <c r="A754" s="273"/>
      <c r="B754" s="142" t="s">
        <v>1409</v>
      </c>
      <c r="C754" s="131" t="s">
        <v>1410</v>
      </c>
      <c r="D754" s="18">
        <f t="shared" ref="D754:D768" si="66">D753+1</f>
        <v>665</v>
      </c>
      <c r="E754" s="105">
        <f t="shared" si="65"/>
        <v>0</v>
      </c>
      <c r="F754" s="105"/>
      <c r="G754" s="133">
        <v>0</v>
      </c>
    </row>
    <row r="755" spans="1:7">
      <c r="A755" s="273"/>
      <c r="B755" s="142" t="s">
        <v>1411</v>
      </c>
      <c r="C755" s="131" t="s">
        <v>1412</v>
      </c>
      <c r="D755" s="18">
        <f t="shared" si="66"/>
        <v>666</v>
      </c>
      <c r="E755" s="105">
        <f t="shared" si="65"/>
        <v>0</v>
      </c>
      <c r="F755" s="105"/>
      <c r="G755" s="133">
        <v>0</v>
      </c>
    </row>
    <row r="756" spans="1:7">
      <c r="A756" s="273"/>
      <c r="B756" s="142" t="s">
        <v>1413</v>
      </c>
      <c r="C756" s="131" t="s">
        <v>1414</v>
      </c>
      <c r="D756" s="18">
        <f t="shared" si="66"/>
        <v>667</v>
      </c>
      <c r="E756" s="105">
        <f t="shared" si="65"/>
        <v>30586000</v>
      </c>
      <c r="F756" s="105"/>
      <c r="G756" s="133">
        <v>30586000</v>
      </c>
    </row>
    <row r="757" spans="1:7">
      <c r="A757" s="273"/>
      <c r="B757" s="142" t="s">
        <v>1415</v>
      </c>
      <c r="C757" s="131" t="s">
        <v>1416</v>
      </c>
      <c r="D757" s="18">
        <f t="shared" si="66"/>
        <v>668</v>
      </c>
      <c r="E757" s="105">
        <f t="shared" si="65"/>
        <v>6887300</v>
      </c>
      <c r="F757" s="105"/>
      <c r="G757" s="133">
        <v>6887300</v>
      </c>
    </row>
    <row r="758" spans="1:7">
      <c r="A758" s="273"/>
      <c r="B758" s="142" t="s">
        <v>1417</v>
      </c>
      <c r="C758" s="131" t="s">
        <v>1418</v>
      </c>
      <c r="D758" s="18">
        <f t="shared" si="66"/>
        <v>669</v>
      </c>
      <c r="E758" s="105">
        <f t="shared" si="65"/>
        <v>10800000</v>
      </c>
      <c r="F758" s="105"/>
      <c r="G758" s="133">
        <v>10800000</v>
      </c>
    </row>
    <row r="759" spans="1:7">
      <c r="A759" s="273"/>
      <c r="B759" s="142" t="s">
        <v>1419</v>
      </c>
      <c r="C759" s="131" t="s">
        <v>1420</v>
      </c>
      <c r="D759" s="18">
        <f t="shared" si="66"/>
        <v>670</v>
      </c>
      <c r="E759" s="105">
        <f t="shared" si="65"/>
        <v>24430000</v>
      </c>
      <c r="F759" s="105"/>
      <c r="G759" s="133">
        <v>24430000</v>
      </c>
    </row>
    <row r="760" spans="1:7">
      <c r="A760" s="274"/>
      <c r="B760" s="142" t="s">
        <v>1421</v>
      </c>
      <c r="C760" s="131" t="s">
        <v>1422</v>
      </c>
      <c r="D760" s="18">
        <f t="shared" si="66"/>
        <v>671</v>
      </c>
      <c r="E760" s="105">
        <f t="shared" si="65"/>
        <v>0</v>
      </c>
      <c r="F760" s="105"/>
      <c r="G760" s="133">
        <v>0</v>
      </c>
    </row>
    <row r="761" spans="1:7">
      <c r="A761" s="272">
        <f>A753+1</f>
        <v>711</v>
      </c>
      <c r="B761" s="142" t="s">
        <v>1423</v>
      </c>
      <c r="C761" s="131" t="s">
        <v>1424</v>
      </c>
      <c r="D761" s="18">
        <f t="shared" si="66"/>
        <v>672</v>
      </c>
      <c r="E761" s="105">
        <f t="shared" si="65"/>
        <v>27075200</v>
      </c>
      <c r="F761" s="105"/>
      <c r="G761" s="133">
        <v>27075200</v>
      </c>
    </row>
    <row r="762" spans="1:7">
      <c r="A762" s="273"/>
      <c r="B762" s="142" t="s">
        <v>1425</v>
      </c>
      <c r="C762" s="131" t="s">
        <v>1426</v>
      </c>
      <c r="D762" s="18">
        <f t="shared" si="66"/>
        <v>673</v>
      </c>
      <c r="E762" s="105">
        <f t="shared" si="65"/>
        <v>0</v>
      </c>
      <c r="F762" s="105"/>
      <c r="G762" s="133">
        <v>0</v>
      </c>
    </row>
    <row r="763" spans="1:7">
      <c r="A763" s="273"/>
      <c r="B763" s="142" t="s">
        <v>1427</v>
      </c>
      <c r="C763" s="131" t="s">
        <v>1428</v>
      </c>
      <c r="D763" s="18">
        <f t="shared" si="66"/>
        <v>674</v>
      </c>
      <c r="E763" s="105">
        <f t="shared" si="65"/>
        <v>0</v>
      </c>
      <c r="F763" s="105"/>
      <c r="G763" s="133">
        <v>0</v>
      </c>
    </row>
    <row r="764" spans="1:7">
      <c r="A764" s="273"/>
      <c r="B764" s="142" t="s">
        <v>1429</v>
      </c>
      <c r="C764" s="131" t="s">
        <v>1430</v>
      </c>
      <c r="D764" s="18">
        <f t="shared" si="66"/>
        <v>675</v>
      </c>
      <c r="E764" s="105">
        <f t="shared" si="65"/>
        <v>18148000</v>
      </c>
      <c r="F764" s="105"/>
      <c r="G764" s="133">
        <v>18148000</v>
      </c>
    </row>
    <row r="765" spans="1:7">
      <c r="A765" s="273"/>
      <c r="B765" s="142" t="s">
        <v>1431</v>
      </c>
      <c r="C765" s="131" t="s">
        <v>1432</v>
      </c>
      <c r="D765" s="18">
        <f t="shared" si="66"/>
        <v>676</v>
      </c>
      <c r="E765" s="105">
        <f t="shared" si="65"/>
        <v>8927200</v>
      </c>
      <c r="F765" s="105"/>
      <c r="G765" s="133">
        <v>8927200</v>
      </c>
    </row>
    <row r="766" spans="1:7">
      <c r="A766" s="273"/>
      <c r="B766" s="142" t="s">
        <v>1433</v>
      </c>
      <c r="C766" s="131" t="s">
        <v>1434</v>
      </c>
      <c r="D766" s="18">
        <f t="shared" si="66"/>
        <v>677</v>
      </c>
      <c r="E766" s="105">
        <f t="shared" si="65"/>
        <v>0</v>
      </c>
      <c r="F766" s="105"/>
      <c r="G766" s="133">
        <v>0</v>
      </c>
    </row>
    <row r="767" spans="1:7">
      <c r="A767" s="273"/>
      <c r="B767" s="142" t="s">
        <v>1435</v>
      </c>
      <c r="C767" s="131" t="s">
        <v>1436</v>
      </c>
      <c r="D767" s="18">
        <f t="shared" si="66"/>
        <v>678</v>
      </c>
      <c r="E767" s="105">
        <f t="shared" si="65"/>
        <v>0</v>
      </c>
      <c r="F767" s="105"/>
      <c r="G767" s="133">
        <v>0</v>
      </c>
    </row>
    <row r="768" spans="1:7">
      <c r="A768" s="273"/>
      <c r="B768" s="142" t="s">
        <v>1437</v>
      </c>
      <c r="C768" s="131" t="s">
        <v>1438</v>
      </c>
      <c r="D768" s="18">
        <f t="shared" si="66"/>
        <v>679</v>
      </c>
      <c r="E768" s="105">
        <f t="shared" si="65"/>
        <v>0</v>
      </c>
      <c r="F768" s="105"/>
      <c r="G768" s="133">
        <v>0</v>
      </c>
    </row>
    <row r="769" spans="1:7">
      <c r="A769" s="143"/>
      <c r="B769" s="137" t="s">
        <v>1439</v>
      </c>
      <c r="C769" s="138"/>
      <c r="D769" s="4"/>
      <c r="E769" s="80"/>
      <c r="F769" s="19"/>
      <c r="G769" s="64"/>
    </row>
    <row r="770" spans="1:7">
      <c r="A770" s="272">
        <f>A761+1</f>
        <v>712</v>
      </c>
      <c r="B770" s="142" t="s">
        <v>1440</v>
      </c>
      <c r="C770" s="131" t="s">
        <v>1441</v>
      </c>
      <c r="D770" s="18">
        <f>D768+1</f>
        <v>680</v>
      </c>
      <c r="E770" s="105">
        <f t="shared" ref="E770:E777" si="67">G770</f>
        <v>0</v>
      </c>
      <c r="F770" s="105"/>
      <c r="G770" s="133">
        <v>0</v>
      </c>
    </row>
    <row r="771" spans="1:7">
      <c r="A771" s="273"/>
      <c r="B771" s="142" t="s">
        <v>1442</v>
      </c>
      <c r="C771" s="131" t="s">
        <v>1443</v>
      </c>
      <c r="D771" s="18">
        <f t="shared" ref="D771:D777" si="68">D770+1</f>
        <v>681</v>
      </c>
      <c r="E771" s="105">
        <f t="shared" si="67"/>
        <v>0</v>
      </c>
      <c r="F771" s="105"/>
      <c r="G771" s="133">
        <v>0</v>
      </c>
    </row>
    <row r="772" spans="1:7">
      <c r="A772" s="273"/>
      <c r="B772" s="142" t="s">
        <v>1444</v>
      </c>
      <c r="C772" s="131" t="s">
        <v>1445</v>
      </c>
      <c r="D772" s="18">
        <f t="shared" si="68"/>
        <v>682</v>
      </c>
      <c r="E772" s="105">
        <f t="shared" si="67"/>
        <v>0</v>
      </c>
      <c r="F772" s="105"/>
      <c r="G772" s="133">
        <v>0</v>
      </c>
    </row>
    <row r="773" spans="1:7">
      <c r="A773" s="274"/>
      <c r="B773" s="142" t="s">
        <v>1446</v>
      </c>
      <c r="C773" s="131" t="s">
        <v>1447</v>
      </c>
      <c r="D773" s="18">
        <f t="shared" si="68"/>
        <v>683</v>
      </c>
      <c r="E773" s="105">
        <f t="shared" si="67"/>
        <v>0</v>
      </c>
      <c r="F773" s="105"/>
      <c r="G773" s="133">
        <v>0</v>
      </c>
    </row>
    <row r="774" spans="1:7">
      <c r="A774" s="272">
        <f>A770+1</f>
        <v>713</v>
      </c>
      <c r="B774" s="142" t="s">
        <v>1448</v>
      </c>
      <c r="C774" s="131" t="s">
        <v>1449</v>
      </c>
      <c r="D774" s="18">
        <f t="shared" si="68"/>
        <v>684</v>
      </c>
      <c r="E774" s="105">
        <f t="shared" si="67"/>
        <v>0</v>
      </c>
      <c r="F774" s="105"/>
      <c r="G774" s="133">
        <v>0</v>
      </c>
    </row>
    <row r="775" spans="1:7">
      <c r="A775" s="273"/>
      <c r="B775" s="142" t="s">
        <v>1450</v>
      </c>
      <c r="C775" s="131" t="s">
        <v>1451</v>
      </c>
      <c r="D775" s="18">
        <f t="shared" si="68"/>
        <v>685</v>
      </c>
      <c r="E775" s="105">
        <f t="shared" si="67"/>
        <v>0</v>
      </c>
      <c r="F775" s="105"/>
      <c r="G775" s="133">
        <v>0</v>
      </c>
    </row>
    <row r="776" spans="1:7">
      <c r="A776" s="273"/>
      <c r="B776" s="142" t="s">
        <v>1452</v>
      </c>
      <c r="C776" s="131" t="s">
        <v>1453</v>
      </c>
      <c r="D776" s="18">
        <f t="shared" si="68"/>
        <v>686</v>
      </c>
      <c r="E776" s="105">
        <f t="shared" si="67"/>
        <v>0</v>
      </c>
      <c r="F776" s="105"/>
      <c r="G776" s="144">
        <v>0</v>
      </c>
    </row>
    <row r="777" spans="1:7">
      <c r="A777" s="274"/>
      <c r="B777" s="142" t="s">
        <v>1454</v>
      </c>
      <c r="C777" s="131" t="s">
        <v>1455</v>
      </c>
      <c r="D777" s="18">
        <f t="shared" si="68"/>
        <v>687</v>
      </c>
      <c r="E777" s="105">
        <f t="shared" si="67"/>
        <v>0</v>
      </c>
      <c r="F777" s="105"/>
      <c r="G777" s="144">
        <v>0</v>
      </c>
    </row>
    <row r="778" spans="1:7">
      <c r="A778" s="139"/>
      <c r="B778" s="145" t="s">
        <v>1456</v>
      </c>
      <c r="C778" s="146"/>
      <c r="D778" s="24"/>
      <c r="E778" s="105"/>
      <c r="F778" s="105"/>
      <c r="G778" s="144"/>
    </row>
    <row r="779" spans="1:7">
      <c r="A779" s="139">
        <f>A774+1</f>
        <v>714</v>
      </c>
      <c r="B779" s="147" t="s">
        <v>1457</v>
      </c>
      <c r="C779" s="131" t="s">
        <v>1458</v>
      </c>
      <c r="D779" s="18">
        <f>D777+1</f>
        <v>688</v>
      </c>
      <c r="E779" s="115">
        <f t="shared" ref="E779:E784" si="69">G779</f>
        <v>1</v>
      </c>
      <c r="F779" s="19" t="s">
        <v>770</v>
      </c>
      <c r="G779" s="148">
        <v>1</v>
      </c>
    </row>
    <row r="780" spans="1:7">
      <c r="A780" s="139">
        <f>A779+1</f>
        <v>715</v>
      </c>
      <c r="B780" s="147" t="s">
        <v>1459</v>
      </c>
      <c r="C780" s="131" t="s">
        <v>1460</v>
      </c>
      <c r="D780" s="18">
        <f>D779+1</f>
        <v>689</v>
      </c>
      <c r="E780" s="19">
        <f t="shared" si="69"/>
        <v>8</v>
      </c>
      <c r="F780" s="19" t="s">
        <v>258</v>
      </c>
      <c r="G780" s="149">
        <v>8</v>
      </c>
    </row>
    <row r="781" spans="1:7">
      <c r="A781" s="139">
        <f>A780+1</f>
        <v>716</v>
      </c>
      <c r="B781" s="147" t="s">
        <v>1461</v>
      </c>
      <c r="C781" s="131" t="s">
        <v>1462</v>
      </c>
      <c r="D781" s="18">
        <f>D780+1</f>
        <v>690</v>
      </c>
      <c r="E781" s="150">
        <f t="shared" si="69"/>
        <v>2000</v>
      </c>
      <c r="F781" s="19"/>
      <c r="G781" s="151">
        <v>2000</v>
      </c>
    </row>
    <row r="782" spans="1:7">
      <c r="A782" s="139">
        <f>A781+1</f>
        <v>717</v>
      </c>
      <c r="B782" s="147" t="s">
        <v>1463</v>
      </c>
      <c r="C782" s="131" t="s">
        <v>1464</v>
      </c>
      <c r="D782" s="18">
        <f>D781+1</f>
        <v>691</v>
      </c>
      <c r="E782" s="115">
        <f t="shared" si="69"/>
        <v>22</v>
      </c>
      <c r="F782" s="19" t="s">
        <v>770</v>
      </c>
      <c r="G782" s="148">
        <v>22</v>
      </c>
    </row>
    <row r="783" spans="1:7">
      <c r="A783" s="139">
        <f>A782+1</f>
        <v>718</v>
      </c>
      <c r="B783" s="147" t="s">
        <v>1465</v>
      </c>
      <c r="C783" s="131" t="s">
        <v>1466</v>
      </c>
      <c r="D783" s="18">
        <f>D782+1</f>
        <v>692</v>
      </c>
      <c r="E783" s="19">
        <f t="shared" si="69"/>
        <v>30</v>
      </c>
      <c r="F783" s="19" t="s">
        <v>258</v>
      </c>
      <c r="G783" s="152">
        <v>30</v>
      </c>
    </row>
    <row r="784" spans="1:7">
      <c r="A784" s="139">
        <f>A783+1</f>
        <v>719</v>
      </c>
      <c r="B784" s="147" t="s">
        <v>1467</v>
      </c>
      <c r="C784" s="131" t="s">
        <v>1468</v>
      </c>
      <c r="D784" s="18">
        <f>D783+1</f>
        <v>693</v>
      </c>
      <c r="E784" s="150">
        <f t="shared" si="69"/>
        <v>10000</v>
      </c>
      <c r="F784" s="19" t="s">
        <v>1469</v>
      </c>
      <c r="G784" s="151">
        <v>10000</v>
      </c>
    </row>
    <row r="785" spans="1:7">
      <c r="A785" s="153"/>
      <c r="B785" s="3"/>
      <c r="C785" s="3"/>
      <c r="D785" s="4"/>
      <c r="E785" s="5"/>
    </row>
    <row r="786" spans="1:7">
      <c r="A786" s="156"/>
      <c r="B786" s="157" t="s">
        <v>1470</v>
      </c>
      <c r="C786" s="158"/>
      <c r="D786" s="88" t="s">
        <v>1471</v>
      </c>
      <c r="E786" s="25">
        <f t="shared" ref="E786:E817" si="70">G786</f>
        <v>5</v>
      </c>
      <c r="F786" s="159"/>
      <c r="G786" s="7">
        <f>IF(AND(G134&gt;0,G134&lt;=30),5,IF(AND(G134&gt;30,G134&lt;=60),4,IF(AND(G134&gt;60,G134&lt;=90),3,IF(AND(G134&gt;90,G134&lt;=120),2,IF(G134&gt;120,1,"KOREKSI KEMBALI INPUTAN ANDA")))))</f>
        <v>5</v>
      </c>
    </row>
    <row r="787" spans="1:7">
      <c r="A787" s="156"/>
      <c r="B787" s="160" t="s">
        <v>1470</v>
      </c>
      <c r="C787" s="161"/>
      <c r="D787" s="18">
        <f>D784+1</f>
        <v>694</v>
      </c>
      <c r="E787" s="19">
        <f t="shared" si="70"/>
        <v>5</v>
      </c>
      <c r="F787" s="159"/>
      <c r="G787" s="7">
        <f>G786</f>
        <v>5</v>
      </c>
    </row>
    <row r="788" spans="1:7">
      <c r="A788" s="156"/>
      <c r="B788" s="157" t="s">
        <v>1472</v>
      </c>
      <c r="C788" s="158"/>
      <c r="D788" s="88" t="s">
        <v>1471</v>
      </c>
      <c r="E788" s="25">
        <f t="shared" si="70"/>
        <v>0</v>
      </c>
      <c r="F788" s="159"/>
      <c r="G788" s="7">
        <f>IF(VALUE(G180)&gt;=1,5,0)</f>
        <v>0</v>
      </c>
    </row>
    <row r="789" spans="1:7">
      <c r="A789" s="156"/>
      <c r="B789" s="160" t="s">
        <v>1472</v>
      </c>
      <c r="C789" s="161"/>
      <c r="D789" s="18">
        <f>D787+1</f>
        <v>695</v>
      </c>
      <c r="E789" s="19">
        <f t="shared" si="70"/>
        <v>0</v>
      </c>
      <c r="F789" s="159"/>
      <c r="G789" s="7">
        <f>G788</f>
        <v>0</v>
      </c>
    </row>
    <row r="790" spans="1:7">
      <c r="A790" s="156"/>
      <c r="B790" s="157" t="s">
        <v>1473</v>
      </c>
      <c r="C790" s="158"/>
      <c r="D790" s="88" t="s">
        <v>1471</v>
      </c>
      <c r="E790" s="25">
        <f t="shared" si="70"/>
        <v>5</v>
      </c>
      <c r="F790" s="159"/>
      <c r="G790" s="7">
        <f>IF(VALUE(G177)&gt;=1,5,1)</f>
        <v>5</v>
      </c>
    </row>
    <row r="791" spans="1:7">
      <c r="A791" s="156"/>
      <c r="B791" s="160" t="s">
        <v>1473</v>
      </c>
      <c r="C791" s="161"/>
      <c r="D791" s="18">
        <f>D789+1</f>
        <v>696</v>
      </c>
      <c r="E791" s="19">
        <f t="shared" si="70"/>
        <v>5</v>
      </c>
      <c r="F791" s="159"/>
      <c r="G791" s="7">
        <f>G790</f>
        <v>5</v>
      </c>
    </row>
    <row r="792" spans="1:7">
      <c r="A792" s="156"/>
      <c r="B792" s="157" t="s">
        <v>1474</v>
      </c>
      <c r="C792" s="158"/>
      <c r="D792" s="88" t="s">
        <v>1471</v>
      </c>
      <c r="E792" s="25">
        <f t="shared" si="70"/>
        <v>0</v>
      </c>
      <c r="F792" s="159"/>
      <c r="G792" s="7">
        <f>IF(VALUE(G183)&gt;=5,5,IF(VALUE(G183)=4,4,IF(VALUE(G183)=3,4,IF(VALUE(G183)=2,3,IF(VALUE(G183)=1,2,0)))))</f>
        <v>0</v>
      </c>
    </row>
    <row r="793" spans="1:7">
      <c r="A793" s="156"/>
      <c r="B793" s="160" t="s">
        <v>1474</v>
      </c>
      <c r="C793" s="161"/>
      <c r="D793" s="18">
        <f>D791+1</f>
        <v>697</v>
      </c>
      <c r="E793" s="19">
        <f t="shared" si="70"/>
        <v>0</v>
      </c>
      <c r="F793" s="159"/>
      <c r="G793" s="7">
        <f>G792</f>
        <v>0</v>
      </c>
    </row>
    <row r="794" spans="1:7">
      <c r="A794" s="156"/>
      <c r="B794" s="162" t="s">
        <v>1475</v>
      </c>
      <c r="C794" s="158"/>
      <c r="D794" s="88" t="s">
        <v>174</v>
      </c>
      <c r="E794" s="25">
        <f t="shared" si="70"/>
        <v>0.11727416798732171</v>
      </c>
      <c r="F794" s="159"/>
      <c r="G794" s="163">
        <f>IF(G196=0,0,(VALUE(G196)/VALUE(G80)))</f>
        <v>0.11727416798732171</v>
      </c>
    </row>
    <row r="795" spans="1:7">
      <c r="A795" s="156"/>
      <c r="B795" s="157" t="s">
        <v>1476</v>
      </c>
      <c r="C795" s="158"/>
      <c r="D795" s="88" t="s">
        <v>1471</v>
      </c>
      <c r="E795" s="25">
        <f t="shared" si="70"/>
        <v>2</v>
      </c>
      <c r="F795" s="159"/>
      <c r="G795" s="7">
        <f>IF(AND(G794&gt;0.75,G794&lt;=1),5,IF(AND(G794&gt;0.59,G794&lt;=0.75),4,IF(AND(G794&gt;0.25,G794&lt;=0.59),3,IF(AND(G794&gt;0,G794&lt;=0.25),2,IF(G794=0,1,"KOREKSI KEMBALI INPUTAN ANDA")))))</f>
        <v>2</v>
      </c>
    </row>
    <row r="796" spans="1:7">
      <c r="A796" s="156"/>
      <c r="B796" s="160" t="s">
        <v>1476</v>
      </c>
      <c r="C796" s="161"/>
      <c r="D796" s="18">
        <f>D793+1</f>
        <v>698</v>
      </c>
      <c r="E796" s="19">
        <f t="shared" si="70"/>
        <v>2</v>
      </c>
      <c r="F796" s="159"/>
      <c r="G796" s="7">
        <f>G795</f>
        <v>2</v>
      </c>
    </row>
    <row r="797" spans="1:7">
      <c r="A797" s="156"/>
      <c r="B797" s="157" t="s">
        <v>1477</v>
      </c>
      <c r="C797" s="158"/>
      <c r="D797" s="88" t="s">
        <v>1471</v>
      </c>
      <c r="E797" s="25">
        <f t="shared" si="70"/>
        <v>5</v>
      </c>
      <c r="F797" s="159"/>
      <c r="G797" s="7">
        <f>IF(AND(VALUE(G186)&gt;0,VALUE(G186)&lt;=500),5,IF(AND(VALUE(G186)&gt;500,VALUE(G186)&lt;=1000),4,IF(AND(VALUE(G186)&gt;1000,VALUE(G186)&lt;=2000),3,IF(AND(VALUE(G186)&gt;2000,VALUE(G186)&lt;=3500),2,IF((VALUE(G186)&gt;3500),1,1)))))</f>
        <v>5</v>
      </c>
    </row>
    <row r="798" spans="1:7">
      <c r="A798" s="156"/>
      <c r="B798" s="160" t="s">
        <v>1477</v>
      </c>
      <c r="C798" s="161"/>
      <c r="D798" s="18">
        <f>D796+1</f>
        <v>699</v>
      </c>
      <c r="E798" s="19">
        <f t="shared" si="70"/>
        <v>5</v>
      </c>
      <c r="F798" s="159"/>
      <c r="G798" s="7">
        <f>G797</f>
        <v>5</v>
      </c>
    </row>
    <row r="799" spans="1:7">
      <c r="A799" s="156"/>
      <c r="B799" s="162" t="s">
        <v>1478</v>
      </c>
      <c r="C799" s="158"/>
      <c r="D799" s="88" t="s">
        <v>174</v>
      </c>
      <c r="E799" s="25">
        <f t="shared" si="70"/>
        <v>1</v>
      </c>
      <c r="F799" s="159"/>
      <c r="G799" s="7">
        <f>IF(G191=0,0,IF(G190=0,"KOREKSI KEMBALI INPUTAN ANDA",IF((VALUE(G191)/VALUE(G190))&gt;1,"KOREKSI KEMBALI INPUTAN ANDA",(VALUE(G191)/VALUE(G190)))))</f>
        <v>1</v>
      </c>
    </row>
    <row r="800" spans="1:7">
      <c r="A800" s="156"/>
      <c r="B800" s="157" t="s">
        <v>1479</v>
      </c>
      <c r="C800" s="158"/>
      <c r="D800" s="88" t="s">
        <v>1471</v>
      </c>
      <c r="E800" s="25">
        <f t="shared" si="70"/>
        <v>5</v>
      </c>
      <c r="F800" s="159"/>
      <c r="G800" s="7">
        <f>IF(AND(G799&gt;0.75,G799&lt;=1),5,IF(AND(G799&gt;0.59,G799&lt;=0.75),4,IF(AND(G799&gt;0.259,G799&lt;=0.5),3,IF(AND(G799&gt;0,G799&lt;=0.25),2,IF(G799=0,1,"KOREKSI INPUTAN")))))</f>
        <v>5</v>
      </c>
    </row>
    <row r="801" spans="1:7">
      <c r="A801" s="156"/>
      <c r="B801" s="160" t="s">
        <v>1479</v>
      </c>
      <c r="C801" s="161"/>
      <c r="D801" s="18">
        <f>D798+1</f>
        <v>700</v>
      </c>
      <c r="E801" s="19">
        <f t="shared" si="70"/>
        <v>5</v>
      </c>
      <c r="F801" s="159"/>
      <c r="G801" s="7">
        <f>G800</f>
        <v>5</v>
      </c>
    </row>
    <row r="802" spans="1:7">
      <c r="A802" s="156"/>
      <c r="B802" s="157" t="s">
        <v>1480</v>
      </c>
      <c r="C802" s="158"/>
      <c r="D802" s="88" t="s">
        <v>1471</v>
      </c>
      <c r="E802" s="25">
        <f t="shared" si="70"/>
        <v>5</v>
      </c>
      <c r="F802" s="159"/>
      <c r="G802" s="7">
        <f>IF(AND(VALUE(G264)&gt;0,VALUE(G264)&lt;=3000),5,IF(AND(VALUE(G264)&gt;3000,VALUE(G264)&lt;=6000),4,IF(AND(VALUE(G264)&gt;6000,VALUE(G264)&lt;=8000),3,IF(AND(VALUE(G264)&gt;8000,VALUE(G264)&lt;=10000),2,IF(VALUE(G264)&gt;10000,1,1)))))</f>
        <v>5</v>
      </c>
    </row>
    <row r="803" spans="1:7">
      <c r="A803" s="156"/>
      <c r="B803" s="160" t="s">
        <v>1480</v>
      </c>
      <c r="C803" s="161"/>
      <c r="D803" s="18">
        <f>D801+1</f>
        <v>701</v>
      </c>
      <c r="E803" s="19">
        <f t="shared" si="70"/>
        <v>5</v>
      </c>
      <c r="F803" s="159"/>
      <c r="G803" s="7">
        <f>G802</f>
        <v>5</v>
      </c>
    </row>
    <row r="804" spans="1:7">
      <c r="A804" s="156"/>
      <c r="B804" s="157" t="s">
        <v>1481</v>
      </c>
      <c r="C804" s="158"/>
      <c r="D804" s="88" t="s">
        <v>1471</v>
      </c>
      <c r="E804" s="25">
        <f t="shared" si="70"/>
        <v>5</v>
      </c>
      <c r="F804" s="159"/>
      <c r="G804" s="7">
        <f>IF(AND(VALUE(G268)&gt;0,VALUE(G268)&lt;=6000),5,IF(AND(VALUE(G268)&gt;6000,VALUE(G268)&lt;=8000),4,IF(AND(VALUE(G268)&gt;8000,VALUE(G268)&lt;=10000),3,IF(AND(VALUE(G268)&gt;10000,VALUE(G268)&lt;=12000),2,IF(VALUE(G268)&gt;=12000,1,1)))))</f>
        <v>5</v>
      </c>
    </row>
    <row r="805" spans="1:7">
      <c r="A805" s="156"/>
      <c r="B805" s="160" t="s">
        <v>1481</v>
      </c>
      <c r="C805" s="161"/>
      <c r="D805" s="18">
        <f>D803+1</f>
        <v>702</v>
      </c>
      <c r="E805" s="19">
        <f t="shared" si="70"/>
        <v>5</v>
      </c>
      <c r="F805" s="159"/>
      <c r="G805" s="7">
        <f>G804</f>
        <v>5</v>
      </c>
    </row>
    <row r="806" spans="1:7">
      <c r="A806" s="156"/>
      <c r="B806" s="157" t="s">
        <v>1482</v>
      </c>
      <c r="C806" s="158"/>
      <c r="D806" s="88" t="s">
        <v>1471</v>
      </c>
      <c r="E806" s="25">
        <f t="shared" si="70"/>
        <v>1</v>
      </c>
      <c r="F806" s="159"/>
      <c r="G806" s="7">
        <f>IF(AND(VALUE(G272)&gt;0,VALUE(G272)&lt;=6000),5,IF(AND(VALUE(G272)&gt;6000,VALUE(G272)&lt;=8000),4,IF(AND(VALUE(G272)&gt;8000,VALUE(G272)&lt;=10000),3,IF(AND(VALUE(G272)&gt;10000,VALUE(G272)&lt;=12000),2,IF(VALUE(G272)&gt;=12000,1,1)))))</f>
        <v>1</v>
      </c>
    </row>
    <row r="807" spans="1:7">
      <c r="A807" s="156"/>
      <c r="B807" s="160" t="s">
        <v>1482</v>
      </c>
      <c r="C807" s="161"/>
      <c r="D807" s="18">
        <f>D805+1</f>
        <v>703</v>
      </c>
      <c r="E807" s="19">
        <f t="shared" si="70"/>
        <v>1</v>
      </c>
      <c r="F807" s="159"/>
      <c r="G807" s="7">
        <f>G806</f>
        <v>1</v>
      </c>
    </row>
    <row r="808" spans="1:7">
      <c r="A808" s="156"/>
      <c r="B808" s="157" t="s">
        <v>1483</v>
      </c>
      <c r="C808" s="158"/>
      <c r="D808" s="88" t="s">
        <v>1471</v>
      </c>
      <c r="E808" s="25">
        <f t="shared" si="70"/>
        <v>5</v>
      </c>
      <c r="F808" s="159"/>
      <c r="G808" s="7">
        <f>IF(VALUE(G292)&gt;=1,5,1)</f>
        <v>5</v>
      </c>
    </row>
    <row r="809" spans="1:7">
      <c r="A809" s="156"/>
      <c r="B809" s="160" t="s">
        <v>1483</v>
      </c>
      <c r="C809" s="161"/>
      <c r="D809" s="18">
        <f>D807+1</f>
        <v>704</v>
      </c>
      <c r="E809" s="19">
        <f t="shared" si="70"/>
        <v>5</v>
      </c>
      <c r="F809" s="159"/>
      <c r="G809" s="7">
        <f>G808</f>
        <v>5</v>
      </c>
    </row>
    <row r="810" spans="1:7">
      <c r="A810" s="156"/>
      <c r="B810" s="157" t="s">
        <v>1484</v>
      </c>
      <c r="C810" s="158"/>
      <c r="D810" s="88" t="s">
        <v>1471</v>
      </c>
      <c r="E810" s="25">
        <f t="shared" si="70"/>
        <v>1</v>
      </c>
      <c r="F810" s="159"/>
      <c r="G810" s="7">
        <f>IF(VALUE(G306)&gt;=1,5,1)</f>
        <v>1</v>
      </c>
    </row>
    <row r="811" spans="1:7">
      <c r="A811" s="156"/>
      <c r="B811" s="160" t="s">
        <v>1484</v>
      </c>
      <c r="C811" s="161"/>
      <c r="D811" s="18">
        <f>D809+1</f>
        <v>705</v>
      </c>
      <c r="E811" s="19">
        <f t="shared" si="70"/>
        <v>1</v>
      </c>
      <c r="F811" s="159"/>
      <c r="G811" s="7">
        <f>G810</f>
        <v>1</v>
      </c>
    </row>
    <row r="812" spans="1:7">
      <c r="A812" s="156"/>
      <c r="B812" s="157" t="s">
        <v>1485</v>
      </c>
      <c r="C812" s="158"/>
      <c r="D812" s="88" t="s">
        <v>1471</v>
      </c>
      <c r="E812" s="25">
        <f t="shared" si="70"/>
        <v>1</v>
      </c>
      <c r="F812" s="159"/>
      <c r="G812" s="7">
        <f>IF(VALUE(G307)&gt;=1,5,1)</f>
        <v>1</v>
      </c>
    </row>
    <row r="813" spans="1:7">
      <c r="A813" s="156"/>
      <c r="B813" s="160" t="s">
        <v>1485</v>
      </c>
      <c r="C813" s="161"/>
      <c r="D813" s="18">
        <f>D811+1</f>
        <v>706</v>
      </c>
      <c r="E813" s="19">
        <f t="shared" si="70"/>
        <v>1</v>
      </c>
      <c r="F813" s="159"/>
      <c r="G813" s="7">
        <f>G812</f>
        <v>1</v>
      </c>
    </row>
    <row r="814" spans="1:7">
      <c r="A814" s="156"/>
      <c r="B814" s="157" t="s">
        <v>1486</v>
      </c>
      <c r="C814" s="158"/>
      <c r="D814" s="88" t="s">
        <v>1471</v>
      </c>
      <c r="E814" s="25">
        <f t="shared" si="70"/>
        <v>1</v>
      </c>
      <c r="F814" s="159"/>
      <c r="G814" s="7">
        <f>IF(VALUE(G311)&gt;=1,5,1)</f>
        <v>1</v>
      </c>
    </row>
    <row r="815" spans="1:7">
      <c r="A815" s="156"/>
      <c r="B815" s="160" t="s">
        <v>1486</v>
      </c>
      <c r="C815" s="161"/>
      <c r="D815" s="18">
        <f>D813+1</f>
        <v>707</v>
      </c>
      <c r="E815" s="19">
        <f t="shared" si="70"/>
        <v>1</v>
      </c>
      <c r="F815" s="159"/>
      <c r="G815" s="7">
        <f>G814</f>
        <v>1</v>
      </c>
    </row>
    <row r="816" spans="1:7">
      <c r="A816" s="156"/>
      <c r="B816" s="157" t="s">
        <v>1487</v>
      </c>
      <c r="C816" s="158"/>
      <c r="D816" s="88" t="s">
        <v>1471</v>
      </c>
      <c r="E816" s="25">
        <f t="shared" si="70"/>
        <v>5</v>
      </c>
      <c r="F816" s="159"/>
      <c r="G816" s="7">
        <f>IF(VALUE(G314)&gt;=1,5,1)</f>
        <v>5</v>
      </c>
    </row>
    <row r="817" spans="1:7">
      <c r="A817" s="156"/>
      <c r="B817" s="160" t="s">
        <v>1487</v>
      </c>
      <c r="C817" s="161"/>
      <c r="D817" s="18">
        <f>D815+1</f>
        <v>708</v>
      </c>
      <c r="E817" s="19">
        <f t="shared" si="70"/>
        <v>5</v>
      </c>
      <c r="F817" s="159"/>
      <c r="G817" s="7">
        <f>G816</f>
        <v>5</v>
      </c>
    </row>
    <row r="818" spans="1:7">
      <c r="A818" s="156"/>
      <c r="B818" s="157" t="s">
        <v>1488</v>
      </c>
      <c r="C818" s="158"/>
      <c r="D818" s="88" t="s">
        <v>1471</v>
      </c>
      <c r="E818" s="25">
        <f t="shared" ref="E818:E849" si="71">G818</f>
        <v>5</v>
      </c>
      <c r="F818" s="159"/>
      <c r="G818" s="7">
        <f>IF(VALUE(G315)&gt;2,5,IF(AND(VALUE(G315)&gt;0,VALUE(G315)&lt;=2),3,IF(VALUE(G315)=0,0,"CEK KEMBALI INPUTAN")))</f>
        <v>5</v>
      </c>
    </row>
    <row r="819" spans="1:7">
      <c r="A819" s="156"/>
      <c r="B819" s="160" t="s">
        <v>1488</v>
      </c>
      <c r="C819" s="161"/>
      <c r="D819" s="18">
        <f>D817+1</f>
        <v>709</v>
      </c>
      <c r="E819" s="19">
        <f t="shared" si="71"/>
        <v>5</v>
      </c>
      <c r="F819" s="159"/>
      <c r="G819" s="7">
        <f>G818</f>
        <v>5</v>
      </c>
    </row>
    <row r="820" spans="1:7">
      <c r="A820" s="156"/>
      <c r="B820" s="157" t="s">
        <v>1489</v>
      </c>
      <c r="C820" s="158"/>
      <c r="D820" s="88" t="s">
        <v>1471</v>
      </c>
      <c r="E820" s="25">
        <f t="shared" si="71"/>
        <v>1</v>
      </c>
      <c r="F820" s="159"/>
      <c r="G820" s="7">
        <f>IF(VALUE(G316)&gt;0,5,1)</f>
        <v>1</v>
      </c>
    </row>
    <row r="821" spans="1:7">
      <c r="A821" s="156"/>
      <c r="B821" s="160" t="s">
        <v>1489</v>
      </c>
      <c r="C821" s="161"/>
      <c r="D821" s="18">
        <f>D819+1</f>
        <v>710</v>
      </c>
      <c r="E821" s="19">
        <f t="shared" si="71"/>
        <v>1</v>
      </c>
      <c r="F821" s="159"/>
      <c r="G821" s="7">
        <f>G820</f>
        <v>1</v>
      </c>
    </row>
    <row r="822" spans="1:7">
      <c r="A822" s="156"/>
      <c r="B822" s="157" t="s">
        <v>1490</v>
      </c>
      <c r="C822" s="158"/>
      <c r="D822" s="88" t="s">
        <v>1471</v>
      </c>
      <c r="E822" s="25">
        <f t="shared" si="71"/>
        <v>0</v>
      </c>
      <c r="F822" s="159"/>
      <c r="G822" s="7">
        <f>IF(VALUE(G354)&gt;7,5,IF(AND(VALUE(G354)&gt;5,VALUE(G354)&lt;=7),4,IF(AND(VALUE(G354)&gt;3,VALUE(G354)&lt;=5),3,IF(AND(VALUE(G354)&gt;1,VALUE(G354)&lt;=3),2,IF(VALUE(G354)=1,1,IF(VALUE(G354)=0,0,"CEK KEMBALI INPUTAN"))))))</f>
        <v>0</v>
      </c>
    </row>
    <row r="823" spans="1:7">
      <c r="A823" s="156"/>
      <c r="B823" s="160" t="s">
        <v>1490</v>
      </c>
      <c r="C823" s="161"/>
      <c r="D823" s="18">
        <f>D821+1</f>
        <v>711</v>
      </c>
      <c r="E823" s="19">
        <f t="shared" si="71"/>
        <v>0</v>
      </c>
      <c r="F823" s="159"/>
      <c r="G823" s="7">
        <f>G822</f>
        <v>0</v>
      </c>
    </row>
    <row r="824" spans="1:7">
      <c r="A824" s="156"/>
      <c r="B824" s="157" t="s">
        <v>1491</v>
      </c>
      <c r="C824" s="158"/>
      <c r="D824" s="88" t="s">
        <v>1471</v>
      </c>
      <c r="E824" s="25">
        <f t="shared" si="71"/>
        <v>0</v>
      </c>
      <c r="F824" s="159"/>
      <c r="G824" s="7">
        <f>IF(VALUE(G344)&gt;7,5,IF(AND(VALUE(G344)&gt;5,VALUE(G344)&lt;=7),4,IF(AND(VALUE(G344)&gt;3,VALUE(G344)&lt;=5),3,IF(AND(VALUE(G344)&gt;1,VALUE(G344)&lt;=3),2,IF(VALUE(G344)=1,1,IF(VALUE(G344)=0,0,0))))))</f>
        <v>0</v>
      </c>
    </row>
    <row r="825" spans="1:7">
      <c r="A825" s="156"/>
      <c r="B825" s="160" t="s">
        <v>1491</v>
      </c>
      <c r="C825" s="161"/>
      <c r="D825" s="18">
        <f>D823+1</f>
        <v>712</v>
      </c>
      <c r="E825" s="19">
        <f t="shared" si="71"/>
        <v>0</v>
      </c>
      <c r="F825" s="159"/>
      <c r="G825" s="7">
        <f>G824</f>
        <v>0</v>
      </c>
    </row>
    <row r="826" spans="1:7">
      <c r="A826" s="156"/>
      <c r="B826" s="164" t="s">
        <v>1492</v>
      </c>
      <c r="C826" s="158"/>
      <c r="D826" s="88" t="s">
        <v>174</v>
      </c>
      <c r="E826" s="25">
        <f t="shared" si="71"/>
        <v>1</v>
      </c>
      <c r="F826" s="159"/>
      <c r="G826" s="7">
        <f t="shared" ref="G826:G832" si="72">VALUE(G357)</f>
        <v>1</v>
      </c>
    </row>
    <row r="827" spans="1:7">
      <c r="A827" s="156"/>
      <c r="B827" s="164" t="s">
        <v>1493</v>
      </c>
      <c r="C827" s="158"/>
      <c r="D827" s="88" t="s">
        <v>174</v>
      </c>
      <c r="E827" s="25">
        <f t="shared" si="71"/>
        <v>0</v>
      </c>
      <c r="F827" s="159"/>
      <c r="G827" s="7">
        <f t="shared" si="72"/>
        <v>0</v>
      </c>
    </row>
    <row r="828" spans="1:7">
      <c r="A828" s="156"/>
      <c r="B828" s="164" t="s">
        <v>1494</v>
      </c>
      <c r="C828" s="158"/>
      <c r="D828" s="88" t="s">
        <v>174</v>
      </c>
      <c r="E828" s="25">
        <f t="shared" si="71"/>
        <v>0</v>
      </c>
      <c r="F828" s="159"/>
      <c r="G828" s="7">
        <f t="shared" si="72"/>
        <v>0</v>
      </c>
    </row>
    <row r="829" spans="1:7">
      <c r="A829" s="156"/>
      <c r="B829" s="164" t="s">
        <v>1495</v>
      </c>
      <c r="C829" s="158"/>
      <c r="D829" s="88" t="s">
        <v>174</v>
      </c>
      <c r="E829" s="25">
        <f t="shared" si="71"/>
        <v>0</v>
      </c>
      <c r="F829" s="159"/>
      <c r="G829" s="7">
        <f t="shared" si="72"/>
        <v>0</v>
      </c>
    </row>
    <row r="830" spans="1:7">
      <c r="A830" s="156"/>
      <c r="B830" s="164" t="s">
        <v>1496</v>
      </c>
      <c r="C830" s="158"/>
      <c r="D830" s="88" t="s">
        <v>174</v>
      </c>
      <c r="E830" s="25">
        <f t="shared" si="71"/>
        <v>0</v>
      </c>
      <c r="F830" s="159"/>
      <c r="G830" s="7">
        <f t="shared" si="72"/>
        <v>0</v>
      </c>
    </row>
    <row r="831" spans="1:7">
      <c r="A831" s="156"/>
      <c r="B831" s="164" t="s">
        <v>1497</v>
      </c>
      <c r="C831" s="158"/>
      <c r="D831" s="88" t="s">
        <v>174</v>
      </c>
      <c r="E831" s="25">
        <f t="shared" si="71"/>
        <v>0</v>
      </c>
      <c r="F831" s="159"/>
      <c r="G831" s="7">
        <f t="shared" si="72"/>
        <v>0</v>
      </c>
    </row>
    <row r="832" spans="1:7">
      <c r="A832" s="156"/>
      <c r="B832" s="164" t="s">
        <v>1498</v>
      </c>
      <c r="C832" s="158"/>
      <c r="D832" s="88" t="s">
        <v>174</v>
      </c>
      <c r="E832" s="25">
        <f t="shared" si="71"/>
        <v>0</v>
      </c>
      <c r="F832" s="159"/>
      <c r="G832" s="7">
        <f t="shared" si="72"/>
        <v>0</v>
      </c>
    </row>
    <row r="833" spans="1:7">
      <c r="A833" s="156"/>
      <c r="B833" s="162" t="s">
        <v>1499</v>
      </c>
      <c r="C833" s="158"/>
      <c r="D833" s="88" t="s">
        <v>174</v>
      </c>
      <c r="E833" s="25">
        <f t="shared" si="71"/>
        <v>1</v>
      </c>
      <c r="F833" s="159"/>
      <c r="G833" s="7">
        <f>SUM(G826:G832)</f>
        <v>1</v>
      </c>
    </row>
    <row r="834" spans="1:7">
      <c r="A834" s="156"/>
      <c r="B834" s="157" t="s">
        <v>1500</v>
      </c>
      <c r="C834" s="158"/>
      <c r="D834" s="88" t="s">
        <v>1471</v>
      </c>
      <c r="E834" s="25">
        <f t="shared" si="71"/>
        <v>1</v>
      </c>
      <c r="F834" s="159"/>
      <c r="G834" s="7">
        <f>IF(VALUE(G833)&gt;1,5,1)</f>
        <v>1</v>
      </c>
    </row>
    <row r="835" spans="1:7">
      <c r="A835" s="156"/>
      <c r="B835" s="160" t="s">
        <v>1500</v>
      </c>
      <c r="C835" s="161"/>
      <c r="D835" s="18">
        <f>D825+1</f>
        <v>713</v>
      </c>
      <c r="E835" s="19">
        <f t="shared" si="71"/>
        <v>1</v>
      </c>
      <c r="F835" s="159"/>
      <c r="G835" s="7">
        <f>G834</f>
        <v>1</v>
      </c>
    </row>
    <row r="836" spans="1:7">
      <c r="A836" s="156"/>
      <c r="B836" s="157" t="s">
        <v>1501</v>
      </c>
      <c r="C836" s="158"/>
      <c r="D836" s="88" t="s">
        <v>1471</v>
      </c>
      <c r="E836" s="25">
        <f t="shared" si="71"/>
        <v>5</v>
      </c>
      <c r="F836" s="159"/>
      <c r="G836" s="7">
        <f>IF(VALUE(G356)&gt;1,5,1)</f>
        <v>5</v>
      </c>
    </row>
    <row r="837" spans="1:7">
      <c r="A837" s="156"/>
      <c r="B837" s="160" t="s">
        <v>1501</v>
      </c>
      <c r="C837" s="161"/>
      <c r="D837" s="18">
        <f>D835+1</f>
        <v>714</v>
      </c>
      <c r="E837" s="19">
        <f t="shared" si="71"/>
        <v>5</v>
      </c>
      <c r="F837" s="159"/>
      <c r="G837" s="7">
        <f>G836</f>
        <v>5</v>
      </c>
    </row>
    <row r="838" spans="1:7">
      <c r="A838" s="156"/>
      <c r="B838" s="157" t="s">
        <v>1502</v>
      </c>
      <c r="C838" s="158"/>
      <c r="D838" s="88" t="s">
        <v>1471</v>
      </c>
      <c r="E838" s="25">
        <f t="shared" si="71"/>
        <v>1</v>
      </c>
      <c r="F838" s="159"/>
      <c r="G838" s="7">
        <f>IF(VALUE(G355)&gt;1,5,1)</f>
        <v>1</v>
      </c>
    </row>
    <row r="839" spans="1:7">
      <c r="A839" s="156"/>
      <c r="B839" s="160" t="s">
        <v>1502</v>
      </c>
      <c r="C839" s="161"/>
      <c r="D839" s="18">
        <f>D837+1</f>
        <v>715</v>
      </c>
      <c r="E839" s="19">
        <f t="shared" si="71"/>
        <v>1</v>
      </c>
      <c r="F839" s="159"/>
      <c r="G839" s="7">
        <f>G838</f>
        <v>1</v>
      </c>
    </row>
    <row r="840" spans="1:7">
      <c r="A840" s="156"/>
      <c r="B840" s="157" t="s">
        <v>1503</v>
      </c>
      <c r="C840" s="158"/>
      <c r="D840" s="88" t="s">
        <v>1471</v>
      </c>
      <c r="E840" s="25">
        <f t="shared" si="71"/>
        <v>5</v>
      </c>
      <c r="F840" s="159"/>
      <c r="G840" s="7">
        <f>IF(VALUE(G381)=1,5,1)</f>
        <v>5</v>
      </c>
    </row>
    <row r="841" spans="1:7">
      <c r="A841" s="156"/>
      <c r="B841" s="160" t="s">
        <v>1503</v>
      </c>
      <c r="C841" s="161"/>
      <c r="D841" s="18">
        <f>D839+1</f>
        <v>716</v>
      </c>
      <c r="E841" s="19">
        <f t="shared" si="71"/>
        <v>5</v>
      </c>
      <c r="F841" s="159"/>
      <c r="G841" s="7">
        <f>G840</f>
        <v>5</v>
      </c>
    </row>
    <row r="842" spans="1:7">
      <c r="A842" s="156"/>
      <c r="B842" s="157" t="s">
        <v>1504</v>
      </c>
      <c r="C842" s="158"/>
      <c r="D842" s="88" t="s">
        <v>1471</v>
      </c>
      <c r="E842" s="25">
        <f t="shared" si="71"/>
        <v>5</v>
      </c>
      <c r="F842" s="159"/>
      <c r="G842" s="7">
        <f>IF(VALUE(G382)=1,5,1)</f>
        <v>5</v>
      </c>
    </row>
    <row r="843" spans="1:7">
      <c r="A843" s="156"/>
      <c r="B843" s="160" t="s">
        <v>1504</v>
      </c>
      <c r="C843" s="161"/>
      <c r="D843" s="18">
        <f>D841+1</f>
        <v>717</v>
      </c>
      <c r="E843" s="19">
        <f t="shared" si="71"/>
        <v>5</v>
      </c>
      <c r="F843" s="159"/>
      <c r="G843" s="7">
        <f>G842</f>
        <v>5</v>
      </c>
    </row>
    <row r="844" spans="1:7">
      <c r="A844" s="156"/>
      <c r="B844" s="157" t="s">
        <v>1505</v>
      </c>
      <c r="C844" s="158"/>
      <c r="D844" s="88" t="s">
        <v>1471</v>
      </c>
      <c r="E844" s="25">
        <f t="shared" si="71"/>
        <v>5</v>
      </c>
      <c r="F844" s="159"/>
      <c r="G844" s="7">
        <f>IF(VALUE(G383)=0,5,1)</f>
        <v>5</v>
      </c>
    </row>
    <row r="845" spans="1:7">
      <c r="A845" s="156"/>
      <c r="B845" s="160" t="s">
        <v>1505</v>
      </c>
      <c r="C845" s="161"/>
      <c r="D845" s="18">
        <f>D843+1</f>
        <v>718</v>
      </c>
      <c r="E845" s="19">
        <f t="shared" si="71"/>
        <v>5</v>
      </c>
      <c r="F845" s="159"/>
      <c r="G845" s="7">
        <f>G844</f>
        <v>5</v>
      </c>
    </row>
    <row r="846" spans="1:7">
      <c r="A846" s="156"/>
      <c r="B846" s="162" t="s">
        <v>1506</v>
      </c>
      <c r="C846" s="158"/>
      <c r="D846" s="88" t="s">
        <v>174</v>
      </c>
      <c r="E846" s="25">
        <f t="shared" si="71"/>
        <v>0</v>
      </c>
      <c r="F846" s="159"/>
      <c r="G846" s="7">
        <f>VALUE(G428)+VALUE(G429)+VALUE(G430)+VALUE(G431)+VALUE(G432)+VALUE(G433)+VALUE(G434)+VALUE(G435)+VALUE(G436)</f>
        <v>0</v>
      </c>
    </row>
    <row r="847" spans="1:7">
      <c r="A847" s="156"/>
      <c r="B847" s="157" t="s">
        <v>1507</v>
      </c>
      <c r="C847" s="158"/>
      <c r="D847" s="88" t="s">
        <v>1471</v>
      </c>
      <c r="E847" s="25">
        <f t="shared" si="71"/>
        <v>5</v>
      </c>
      <c r="F847" s="159"/>
      <c r="G847" s="7">
        <f>IF(G846=0,5,IF(G846=1,4,IF(G846=2,3,IF(G846&gt;2,2,"CEK KEMBALI INPUTAN"))))</f>
        <v>5</v>
      </c>
    </row>
    <row r="848" spans="1:7">
      <c r="A848" s="156"/>
      <c r="B848" s="160" t="s">
        <v>1507</v>
      </c>
      <c r="C848" s="161"/>
      <c r="D848" s="18">
        <f>D845+1</f>
        <v>719</v>
      </c>
      <c r="E848" s="19">
        <f t="shared" si="71"/>
        <v>5</v>
      </c>
      <c r="F848" s="159"/>
      <c r="G848" s="7">
        <f>G847</f>
        <v>5</v>
      </c>
    </row>
    <row r="849" spans="1:7">
      <c r="A849" s="156"/>
      <c r="B849" s="162" t="s">
        <v>1508</v>
      </c>
      <c r="C849" s="158"/>
      <c r="D849" s="88" t="s">
        <v>174</v>
      </c>
      <c r="E849" s="25">
        <f t="shared" si="71"/>
        <v>0</v>
      </c>
      <c r="F849" s="159"/>
      <c r="G849" s="7">
        <f>VALUE(G414)</f>
        <v>0</v>
      </c>
    </row>
    <row r="850" spans="1:7">
      <c r="A850" s="156"/>
      <c r="B850" s="157" t="s">
        <v>1509</v>
      </c>
      <c r="C850" s="158"/>
      <c r="D850" s="88" t="s">
        <v>1471</v>
      </c>
      <c r="E850" s="25">
        <f t="shared" ref="E850:E881" si="73">G850</f>
        <v>5</v>
      </c>
      <c r="F850" s="159"/>
      <c r="G850" s="7">
        <f>IF(VALUE(G414)=0,5,IF(AND(VALUE(G414)&gt;=1,VALUE(G414)&lt;4),4,IF(AND(VALUE(G414)&gt;=4,VALUE(G414)&lt;6),3,IF(VALUE(G414)=6,2,IF(VALUE(G414)&gt;6,1,1)))))</f>
        <v>5</v>
      </c>
    </row>
    <row r="851" spans="1:7">
      <c r="A851" s="156"/>
      <c r="B851" s="160" t="s">
        <v>1509</v>
      </c>
      <c r="C851" s="161"/>
      <c r="D851" s="18">
        <f>D848+1</f>
        <v>720</v>
      </c>
      <c r="E851" s="19">
        <f t="shared" si="73"/>
        <v>5</v>
      </c>
      <c r="F851" s="159"/>
      <c r="G851" s="7">
        <f>G850</f>
        <v>5</v>
      </c>
    </row>
    <row r="852" spans="1:7">
      <c r="A852" s="156"/>
      <c r="B852" s="162" t="s">
        <v>1510</v>
      </c>
      <c r="C852" s="158"/>
      <c r="D852" s="88" t="s">
        <v>174</v>
      </c>
      <c r="E852" s="25">
        <f t="shared" si="73"/>
        <v>1</v>
      </c>
      <c r="F852" s="159"/>
      <c r="G852" s="7">
        <f>IF((VALUE(G478)+VALUE(G479)+VALUE(G480))=0,0,((VALUE(G478)+VALUE(G479))/(VALUE(G478)+VALUE(G479)+VALUE(G480))))</f>
        <v>1</v>
      </c>
    </row>
    <row r="853" spans="1:7">
      <c r="A853" s="156"/>
      <c r="B853" s="157" t="s">
        <v>1511</v>
      </c>
      <c r="C853" s="158"/>
      <c r="D853" s="88" t="s">
        <v>1471</v>
      </c>
      <c r="E853" s="25">
        <f t="shared" si="73"/>
        <v>5</v>
      </c>
      <c r="F853" s="159"/>
      <c r="G853" s="7">
        <f>IF(AND(G852&gt;=0.9,G852&lt;=1),5,IF(AND(G852&gt;=0.8,G852&lt;0.9),4,IF(AND(G852&gt;=0.6,G852&lt;0.8),3,IF(AND(G852&gt;=0.5,G852&lt;0.6),2,IF(G852&lt;0.5,1,"CEK KEMBALI INPUTAN")))))</f>
        <v>5</v>
      </c>
    </row>
    <row r="854" spans="1:7">
      <c r="A854" s="156"/>
      <c r="B854" s="160" t="s">
        <v>1511</v>
      </c>
      <c r="C854" s="161"/>
      <c r="D854" s="18">
        <f>D851+1</f>
        <v>721</v>
      </c>
      <c r="E854" s="19">
        <f t="shared" si="73"/>
        <v>5</v>
      </c>
      <c r="F854" s="159"/>
      <c r="G854" s="7">
        <f>G853</f>
        <v>5</v>
      </c>
    </row>
    <row r="855" spans="1:7">
      <c r="A855" s="156"/>
      <c r="B855" s="157" t="s">
        <v>1512</v>
      </c>
      <c r="C855" s="158"/>
      <c r="D855" s="88" t="s">
        <v>1471</v>
      </c>
      <c r="E855" s="25">
        <f t="shared" si="73"/>
        <v>5</v>
      </c>
      <c r="F855" s="159"/>
      <c r="G855" s="7">
        <f>IF(VALUE(G495)=1,5,IF(VALUE(G495)=2,3,IF(VALUE(G495)=0,0,0)))</f>
        <v>5</v>
      </c>
    </row>
    <row r="856" spans="1:7">
      <c r="A856" s="156"/>
      <c r="B856" s="160" t="s">
        <v>1512</v>
      </c>
      <c r="C856" s="161"/>
      <c r="D856" s="18">
        <f>D854+1</f>
        <v>722</v>
      </c>
      <c r="E856" s="19">
        <f t="shared" si="73"/>
        <v>5</v>
      </c>
      <c r="F856" s="159"/>
      <c r="G856" s="7">
        <f>G855</f>
        <v>5</v>
      </c>
    </row>
    <row r="857" spans="1:7">
      <c r="A857" s="156"/>
      <c r="B857" s="157" t="s">
        <v>1513</v>
      </c>
      <c r="C857" s="158"/>
      <c r="D857" s="88" t="s">
        <v>1471</v>
      </c>
      <c r="E857" s="25">
        <f t="shared" si="73"/>
        <v>5</v>
      </c>
      <c r="F857" s="159"/>
      <c r="G857" s="7">
        <f>IF(VALUE(G504)=1,5,1)</f>
        <v>5</v>
      </c>
    </row>
    <row r="858" spans="1:7">
      <c r="A858" s="156"/>
      <c r="B858" s="160" t="s">
        <v>1513</v>
      </c>
      <c r="C858" s="161"/>
      <c r="D858" s="18">
        <f>D856+1</f>
        <v>723</v>
      </c>
      <c r="E858" s="19">
        <f t="shared" si="73"/>
        <v>5</v>
      </c>
      <c r="F858" s="159"/>
      <c r="G858" s="7">
        <f>G857</f>
        <v>5</v>
      </c>
    </row>
    <row r="859" spans="1:7">
      <c r="A859" s="156"/>
      <c r="B859" s="157" t="s">
        <v>1514</v>
      </c>
      <c r="C859" s="158"/>
      <c r="D859" s="88" t="s">
        <v>1471</v>
      </c>
      <c r="E859" s="25">
        <f t="shared" si="73"/>
        <v>5</v>
      </c>
      <c r="F859" s="159"/>
      <c r="G859" s="7">
        <f>IF(VALUE(G505)=1,5,1)</f>
        <v>5</v>
      </c>
    </row>
    <row r="860" spans="1:7">
      <c r="A860" s="156"/>
      <c r="B860" s="160" t="s">
        <v>1514</v>
      </c>
      <c r="C860" s="161"/>
      <c r="D860" s="18">
        <f>D858+1</f>
        <v>724</v>
      </c>
      <c r="E860" s="19">
        <f t="shared" si="73"/>
        <v>5</v>
      </c>
      <c r="F860" s="159"/>
      <c r="G860" s="7">
        <f>G859</f>
        <v>5</v>
      </c>
    </row>
    <row r="861" spans="1:7">
      <c r="A861" s="156"/>
      <c r="B861" s="157" t="s">
        <v>1515</v>
      </c>
      <c r="C861" s="158"/>
      <c r="D861" s="88" t="s">
        <v>1471</v>
      </c>
      <c r="E861" s="25">
        <f t="shared" si="73"/>
        <v>5</v>
      </c>
      <c r="F861" s="159"/>
      <c r="G861" s="7">
        <f>IF(VALUE(G469)=1,5,IF(VALUE(G469)=2,4,IF(VALUE(G469)=3,3,IF(VALUE(G469)=4,0,0))))</f>
        <v>5</v>
      </c>
    </row>
    <row r="862" spans="1:7">
      <c r="A862" s="156"/>
      <c r="B862" s="160" t="s">
        <v>1515</v>
      </c>
      <c r="C862" s="161"/>
      <c r="D862" s="18">
        <f>D860+1</f>
        <v>725</v>
      </c>
      <c r="E862" s="19">
        <f t="shared" si="73"/>
        <v>5</v>
      </c>
      <c r="F862" s="159"/>
      <c r="G862" s="7">
        <f>G861</f>
        <v>5</v>
      </c>
    </row>
    <row r="863" spans="1:7">
      <c r="A863" s="156"/>
      <c r="B863" s="157" t="s">
        <v>1516</v>
      </c>
      <c r="C863" s="158"/>
      <c r="D863" s="88" t="s">
        <v>1471</v>
      </c>
      <c r="E863" s="25">
        <f t="shared" si="73"/>
        <v>5</v>
      </c>
      <c r="F863" s="159"/>
      <c r="G863" s="7">
        <f>IF(VALUE(G474)=1,5,IF(VALUE(G474)=2,4,IF(VALUE(G474)=3,1,0)))</f>
        <v>5</v>
      </c>
    </row>
    <row r="864" spans="1:7">
      <c r="A864" s="156"/>
      <c r="B864" s="160" t="s">
        <v>1516</v>
      </c>
      <c r="C864" s="161"/>
      <c r="D864" s="18">
        <f>D862+1</f>
        <v>726</v>
      </c>
      <c r="E864" s="19">
        <f t="shared" si="73"/>
        <v>5</v>
      </c>
      <c r="F864" s="159"/>
      <c r="G864" s="7">
        <f>G863</f>
        <v>5</v>
      </c>
    </row>
    <row r="865" spans="1:8">
      <c r="A865" s="156"/>
      <c r="B865" s="157" t="s">
        <v>1517</v>
      </c>
      <c r="C865" s="158"/>
      <c r="D865" s="88" t="s">
        <v>1471</v>
      </c>
      <c r="E865" s="25">
        <f t="shared" si="73"/>
        <v>5</v>
      </c>
      <c r="F865" s="165"/>
      <c r="G865" s="166">
        <f>IF(OR(VALUE(G449)=1,VALUE(G450)=1),5,IF(OR(VALUE(G451)=1,VALUE(G452)=1),4,IF(OR(VALUE(G448)=1,VALUE(G453)=1),3,IF(OR(VALUE(G454)=1,VALUE(G455)=1),2,1))))</f>
        <v>5</v>
      </c>
    </row>
    <row r="866" spans="1:8">
      <c r="A866" s="156"/>
      <c r="B866" s="160" t="s">
        <v>1517</v>
      </c>
      <c r="C866" s="161"/>
      <c r="D866" s="18">
        <f>D864+1</f>
        <v>727</v>
      </c>
      <c r="E866" s="19">
        <f t="shared" si="73"/>
        <v>5</v>
      </c>
      <c r="F866" s="159"/>
      <c r="G866" s="7">
        <f>G865</f>
        <v>5</v>
      </c>
    </row>
    <row r="867" spans="1:8">
      <c r="A867" s="156"/>
      <c r="B867" s="157" t="s">
        <v>1518</v>
      </c>
      <c r="C867" s="158"/>
      <c r="D867" s="88" t="s">
        <v>1471</v>
      </c>
      <c r="E867" s="25">
        <f t="shared" si="73"/>
        <v>5</v>
      </c>
      <c r="F867" s="165"/>
      <c r="G867" s="166">
        <f>IF(OR(VALUE(G459)=1,VALUE(G460)=1),5,IF(OR(VALUE(G461)=1,VALUE(G462)=1),4,IF(OR(VALUE(G463)=1),3,IF(OR(VALUE(G464)=1,VALUE(G465)=1),2,1))))</f>
        <v>5</v>
      </c>
    </row>
    <row r="868" spans="1:8">
      <c r="A868" s="156"/>
      <c r="B868" s="160" t="s">
        <v>1518</v>
      </c>
      <c r="C868" s="167"/>
      <c r="D868" s="18">
        <f>D866+1</f>
        <v>728</v>
      </c>
      <c r="E868" s="19">
        <f t="shared" si="73"/>
        <v>5</v>
      </c>
      <c r="F868" s="159"/>
      <c r="G868" s="7">
        <f>G867</f>
        <v>5</v>
      </c>
    </row>
    <row r="869" spans="1:8">
      <c r="A869" s="156"/>
      <c r="B869" s="168" t="s">
        <v>1519</v>
      </c>
      <c r="C869" s="169"/>
      <c r="D869" s="88" t="s">
        <v>1471</v>
      </c>
      <c r="E869" s="25">
        <f t="shared" si="73"/>
        <v>124</v>
      </c>
      <c r="F869" s="170"/>
      <c r="G869" s="7">
        <f>G786+G788+G790+G792+G795+G797+G800+G802+G804+G806+G808+G810+G812+G814+G816+G818+G820+G822+G824+G834+G836+G838+G840+G842+G844+G847+G850+G853+G855+G857+G859+G861+G863+G865+G867</f>
        <v>124</v>
      </c>
    </row>
    <row r="870" spans="1:8">
      <c r="A870" s="156"/>
      <c r="B870" s="168" t="s">
        <v>1520</v>
      </c>
      <c r="C870" s="169"/>
      <c r="D870" s="88" t="s">
        <v>1471</v>
      </c>
      <c r="E870" s="25">
        <f t="shared" si="73"/>
        <v>0.70857142857142852</v>
      </c>
      <c r="F870" s="170"/>
      <c r="G870" s="163">
        <f>G869/175</f>
        <v>0.70857142857142852</v>
      </c>
    </row>
    <row r="871" spans="1:8">
      <c r="A871" s="156"/>
      <c r="B871" s="171" t="s">
        <v>1520</v>
      </c>
      <c r="C871" s="172"/>
      <c r="D871" s="18">
        <f>D868+1</f>
        <v>729</v>
      </c>
      <c r="E871" s="173">
        <f t="shared" si="73"/>
        <v>0.70857142857142852</v>
      </c>
      <c r="F871" s="170"/>
      <c r="G871" s="163">
        <f>G870</f>
        <v>0.70857142857142852</v>
      </c>
    </row>
    <row r="872" spans="1:8">
      <c r="A872" s="156"/>
      <c r="B872" s="162" t="s">
        <v>1521</v>
      </c>
      <c r="C872" s="158"/>
      <c r="D872" s="88" t="s">
        <v>174</v>
      </c>
      <c r="E872" s="25">
        <f t="shared" si="73"/>
        <v>1.5706806282722512E-2</v>
      </c>
      <c r="F872" s="159"/>
      <c r="G872" s="7">
        <f>IF(VALUE(G529)=0,0,VALUE(G529)/VALUE(G87))</f>
        <v>1.5706806282722512E-2</v>
      </c>
      <c r="H872" s="8" t="s">
        <v>169</v>
      </c>
    </row>
    <row r="873" spans="1:8">
      <c r="A873" s="156"/>
      <c r="B873" s="174" t="s">
        <v>1522</v>
      </c>
      <c r="C873" s="158"/>
      <c r="D873" s="88" t="s">
        <v>1471</v>
      </c>
      <c r="E873" s="25">
        <f t="shared" si="73"/>
        <v>5</v>
      </c>
      <c r="F873" s="159"/>
      <c r="G873" s="7">
        <f>IF(G872&gt;0.003,5,IF(AND(G872&gt;0,G872&lt;=0.003),3,IF(G872=0,1,"CEK KEMBALI INPUTAN ")))</f>
        <v>5</v>
      </c>
    </row>
    <row r="874" spans="1:8">
      <c r="A874" s="156"/>
      <c r="B874" s="175" t="s">
        <v>1522</v>
      </c>
      <c r="C874" s="161"/>
      <c r="D874" s="18">
        <f>D871+1</f>
        <v>730</v>
      </c>
      <c r="E874" s="19">
        <f t="shared" si="73"/>
        <v>5</v>
      </c>
      <c r="F874" s="159"/>
      <c r="G874" s="7">
        <f>G873</f>
        <v>5</v>
      </c>
    </row>
    <row r="875" spans="1:8">
      <c r="A875" s="156"/>
      <c r="B875" s="174" t="s">
        <v>1523</v>
      </c>
      <c r="C875" s="158"/>
      <c r="D875" s="88" t="s">
        <v>1471</v>
      </c>
      <c r="E875" s="25">
        <f t="shared" si="73"/>
        <v>1</v>
      </c>
      <c r="F875" s="159"/>
      <c r="G875" s="7">
        <f>IF(AND(VALUE(G541)&gt;0,VALUE(G541)&lt;=7),5,IF(AND(VALUE(G541)&gt;7,VALUE(G541)&lt;=12),4,IF(AND(VALUE(G541)&gt;12,VALUE(G541)&lt;=17),3,IF(AND(VALUE(G541)&gt;17,VALUE(G541)&lt;=25),2,IF(VALUE(G541)&gt;25,1,1)))))</f>
        <v>1</v>
      </c>
    </row>
    <row r="876" spans="1:8">
      <c r="A876" s="156"/>
      <c r="B876" s="175" t="s">
        <v>1523</v>
      </c>
      <c r="C876" s="161"/>
      <c r="D876" s="18">
        <f>D874+1</f>
        <v>731</v>
      </c>
      <c r="E876" s="19">
        <f t="shared" si="73"/>
        <v>1</v>
      </c>
      <c r="F876" s="159"/>
      <c r="G876" s="7">
        <f>G875</f>
        <v>1</v>
      </c>
    </row>
    <row r="877" spans="1:8">
      <c r="A877" s="156"/>
      <c r="B877" s="162" t="s">
        <v>1524</v>
      </c>
      <c r="C877" s="158"/>
      <c r="D877" s="88" t="s">
        <v>174</v>
      </c>
      <c r="E877" s="25">
        <f t="shared" si="73"/>
        <v>0</v>
      </c>
      <c r="F877" s="159"/>
      <c r="G877" s="7">
        <f>VALUE(G542)+VALUE(G543)</f>
        <v>0</v>
      </c>
    </row>
    <row r="878" spans="1:8">
      <c r="A878" s="156"/>
      <c r="B878" s="162" t="s">
        <v>1525</v>
      </c>
      <c r="C878" s="158"/>
      <c r="D878" s="88" t="s">
        <v>174</v>
      </c>
      <c r="E878" s="25">
        <f t="shared" si="73"/>
        <v>0</v>
      </c>
      <c r="F878" s="159"/>
      <c r="G878" s="7">
        <f>IF(G877=0,0,VALUE(G87)/VALUE(G877))</f>
        <v>0</v>
      </c>
    </row>
    <row r="879" spans="1:8">
      <c r="A879" s="156"/>
      <c r="B879" s="174" t="s">
        <v>1526</v>
      </c>
      <c r="C879" s="158"/>
      <c r="D879" s="88" t="s">
        <v>1471</v>
      </c>
      <c r="E879" s="25">
        <f t="shared" si="73"/>
        <v>1</v>
      </c>
      <c r="F879" s="159"/>
      <c r="G879" s="7">
        <f>IF(G878&gt;=250,5,IF(AND(G878&gt;0,G878&lt;250),3,IF(G878=0,1,"CEK")))</f>
        <v>1</v>
      </c>
    </row>
    <row r="880" spans="1:8">
      <c r="A880" s="156"/>
      <c r="B880" s="175" t="s">
        <v>1526</v>
      </c>
      <c r="C880" s="161"/>
      <c r="D880" s="18">
        <f>D876+1</f>
        <v>732</v>
      </c>
      <c r="E880" s="19">
        <f t="shared" si="73"/>
        <v>1</v>
      </c>
      <c r="F880" s="159"/>
      <c r="G880" s="7">
        <f>G879</f>
        <v>1</v>
      </c>
    </row>
    <row r="881" spans="1:7">
      <c r="A881" s="156"/>
      <c r="B881" s="174" t="s">
        <v>1527</v>
      </c>
      <c r="C881" s="158"/>
      <c r="D881" s="88" t="s">
        <v>1471</v>
      </c>
      <c r="E881" s="25">
        <f t="shared" si="73"/>
        <v>5</v>
      </c>
      <c r="F881" s="159"/>
      <c r="G881" s="7">
        <f>IF(VALUE(G546)&gt;3,5,IF(VALUE(G546)=3,4,IF(VALUE(G546)=2,3,IF(VALUE(G546)=1,2,IF(VALUE(G546)=0,1,1)))))</f>
        <v>5</v>
      </c>
    </row>
    <row r="882" spans="1:7">
      <c r="A882" s="156"/>
      <c r="B882" s="175" t="s">
        <v>1527</v>
      </c>
      <c r="C882" s="161"/>
      <c r="D882" s="18">
        <f>D880+1</f>
        <v>733</v>
      </c>
      <c r="E882" s="19">
        <f t="shared" ref="E882:E913" si="74">G882</f>
        <v>5</v>
      </c>
      <c r="F882" s="159"/>
      <c r="G882" s="7">
        <f>G881</f>
        <v>5</v>
      </c>
    </row>
    <row r="883" spans="1:7">
      <c r="A883" s="156"/>
      <c r="B883" s="162" t="s">
        <v>1528</v>
      </c>
      <c r="C883" s="158"/>
      <c r="D883" s="88" t="s">
        <v>174</v>
      </c>
      <c r="E883" s="25">
        <f t="shared" si="74"/>
        <v>1</v>
      </c>
      <c r="F883" s="159"/>
      <c r="G883" s="7">
        <f>VALUE(G547)+VALUE(G548)</f>
        <v>1</v>
      </c>
    </row>
    <row r="884" spans="1:7">
      <c r="A884" s="156"/>
      <c r="B884" s="174" t="s">
        <v>1529</v>
      </c>
      <c r="C884" s="158"/>
      <c r="D884" s="88" t="s">
        <v>1471</v>
      </c>
      <c r="E884" s="25">
        <f t="shared" si="74"/>
        <v>3</v>
      </c>
      <c r="F884" s="159"/>
      <c r="G884" s="7">
        <f>IF(G883&gt;1,5,IF(G883=1,3,IF(G883=0,0,"CEK KEMBALI INPUTAN")))</f>
        <v>3</v>
      </c>
    </row>
    <row r="885" spans="1:7">
      <c r="A885" s="156"/>
      <c r="B885" s="175" t="s">
        <v>1529</v>
      </c>
      <c r="C885" s="161"/>
      <c r="D885" s="18">
        <f>D882+1</f>
        <v>734</v>
      </c>
      <c r="E885" s="19">
        <f t="shared" si="74"/>
        <v>3</v>
      </c>
      <c r="F885" s="159"/>
      <c r="G885" s="7">
        <f>G884</f>
        <v>3</v>
      </c>
    </row>
    <row r="886" spans="1:7">
      <c r="A886" s="156"/>
      <c r="B886" s="162" t="s">
        <v>1530</v>
      </c>
      <c r="C886" s="158"/>
      <c r="D886" s="88" t="s">
        <v>174</v>
      </c>
      <c r="E886" s="25">
        <f t="shared" si="74"/>
        <v>0</v>
      </c>
      <c r="F886" s="159"/>
      <c r="G886" s="7">
        <f>VALUE(G556)+VALUE(G558)</f>
        <v>0</v>
      </c>
    </row>
    <row r="887" spans="1:7">
      <c r="A887" s="156"/>
      <c r="B887" s="174" t="s">
        <v>1531</v>
      </c>
      <c r="C887" s="158"/>
      <c r="D887" s="88" t="s">
        <v>1471</v>
      </c>
      <c r="E887" s="25">
        <f t="shared" si="74"/>
        <v>0</v>
      </c>
      <c r="F887" s="159"/>
      <c r="G887" s="7">
        <f>IF(G886&gt;1,5,IF(G886=1,3,IF(G886=0,0,"MOHON KOREKSI KEMBALI INPUTAN ANDA")))</f>
        <v>0</v>
      </c>
    </row>
    <row r="888" spans="1:7">
      <c r="A888" s="156"/>
      <c r="B888" s="175" t="s">
        <v>1531</v>
      </c>
      <c r="C888" s="161"/>
      <c r="D888" s="18">
        <f>D885+1</f>
        <v>735</v>
      </c>
      <c r="E888" s="19">
        <f t="shared" si="74"/>
        <v>0</v>
      </c>
      <c r="F888" s="159"/>
      <c r="G888" s="7">
        <f>G887</f>
        <v>0</v>
      </c>
    </row>
    <row r="889" spans="1:7">
      <c r="A889" s="156"/>
      <c r="B889" s="162" t="s">
        <v>1532</v>
      </c>
      <c r="C889" s="158"/>
      <c r="D889" s="88" t="s">
        <v>174</v>
      </c>
      <c r="E889" s="25">
        <f t="shared" si="74"/>
        <v>0</v>
      </c>
      <c r="F889" s="159"/>
      <c r="G889" s="7">
        <f>VALUE(G561)+VALUE(G563)+VALUE(G565)</f>
        <v>0</v>
      </c>
    </row>
    <row r="890" spans="1:7">
      <c r="A890" s="156"/>
      <c r="B890" s="174" t="s">
        <v>1533</v>
      </c>
      <c r="C890" s="158"/>
      <c r="D890" s="88" t="s">
        <v>1471</v>
      </c>
      <c r="E890" s="25">
        <f t="shared" si="74"/>
        <v>0</v>
      </c>
      <c r="F890" s="159"/>
      <c r="G890" s="7">
        <f>IF(G889&gt;1,5,IF(G889=1,3,IF(G889=0,0,"MOHON KOREKSI KEMBALI INPUTAN ANDA")))</f>
        <v>0</v>
      </c>
    </row>
    <row r="891" spans="1:7">
      <c r="A891" s="156"/>
      <c r="B891" s="175" t="s">
        <v>1533</v>
      </c>
      <c r="C891" s="161"/>
      <c r="D891" s="18">
        <f>D888+1</f>
        <v>736</v>
      </c>
      <c r="E891" s="19">
        <f t="shared" si="74"/>
        <v>0</v>
      </c>
      <c r="F891" s="159"/>
      <c r="G891" s="7">
        <f>G890</f>
        <v>0</v>
      </c>
    </row>
    <row r="892" spans="1:7">
      <c r="A892" s="156"/>
      <c r="B892" s="162" t="s">
        <v>1534</v>
      </c>
      <c r="C892" s="158"/>
      <c r="D892" s="88" t="s">
        <v>174</v>
      </c>
      <c r="E892" s="25">
        <f t="shared" si="74"/>
        <v>0</v>
      </c>
      <c r="F892" s="159"/>
      <c r="G892" s="7">
        <f>VALUE(G566)+VALUE(G567)+VALUE(G568)+VALUE(G569)</f>
        <v>0</v>
      </c>
    </row>
    <row r="893" spans="1:7">
      <c r="A893" s="156"/>
      <c r="B893" s="174" t="s">
        <v>1535</v>
      </c>
      <c r="C893" s="158"/>
      <c r="D893" s="88" t="s">
        <v>1471</v>
      </c>
      <c r="E893" s="25">
        <f t="shared" si="74"/>
        <v>1</v>
      </c>
      <c r="F893" s="159"/>
      <c r="G893" s="7">
        <f>IF(G892=4,5,IF(G892=3,4,IF(G892=2,3,IF(G892=1,2,IF(G892=0,1,1)))))</f>
        <v>1</v>
      </c>
    </row>
    <row r="894" spans="1:7">
      <c r="A894" s="156"/>
      <c r="B894" s="175" t="s">
        <v>1535</v>
      </c>
      <c r="C894" s="161"/>
      <c r="D894" s="18">
        <f>D891+1</f>
        <v>737</v>
      </c>
      <c r="E894" s="19">
        <f t="shared" si="74"/>
        <v>1</v>
      </c>
      <c r="F894" s="159"/>
      <c r="G894" s="7">
        <f>G893</f>
        <v>1</v>
      </c>
    </row>
    <row r="895" spans="1:7">
      <c r="A895" s="156"/>
      <c r="B895" s="162" t="s">
        <v>1536</v>
      </c>
      <c r="C895" s="158"/>
      <c r="D895" s="88" t="s">
        <v>174</v>
      </c>
      <c r="E895" s="25">
        <f t="shared" si="74"/>
        <v>1</v>
      </c>
      <c r="F895" s="159"/>
      <c r="G895" s="7">
        <f>VALUE(G572)+VALUE(G573)</f>
        <v>1</v>
      </c>
    </row>
    <row r="896" spans="1:7">
      <c r="A896" s="156"/>
      <c r="B896" s="174" t="s">
        <v>1537</v>
      </c>
      <c r="C896" s="158"/>
      <c r="D896" s="88" t="s">
        <v>1471</v>
      </c>
      <c r="E896" s="25">
        <f t="shared" si="74"/>
        <v>3</v>
      </c>
      <c r="F896" s="159"/>
      <c r="G896" s="7">
        <f>IF(G895&gt;1,5,IF(G895=1,3,IF(G895=0,1,"MOHON KOREKSI KEMBALI INPUTAN ANDA")))</f>
        <v>3</v>
      </c>
    </row>
    <row r="897" spans="1:7">
      <c r="A897" s="156"/>
      <c r="B897" s="175" t="s">
        <v>1537</v>
      </c>
      <c r="C897" s="161"/>
      <c r="D897" s="18">
        <f>D894+1</f>
        <v>738</v>
      </c>
      <c r="E897" s="19">
        <f t="shared" si="74"/>
        <v>3</v>
      </c>
      <c r="F897" s="159"/>
      <c r="G897" s="7">
        <f>G896</f>
        <v>3</v>
      </c>
    </row>
    <row r="898" spans="1:7">
      <c r="A898" s="156"/>
      <c r="B898" s="174" t="s">
        <v>1538</v>
      </c>
      <c r="C898" s="158"/>
      <c r="D898" s="88" t="s">
        <v>1471</v>
      </c>
      <c r="E898" s="25">
        <f t="shared" si="74"/>
        <v>5</v>
      </c>
      <c r="F898" s="159"/>
      <c r="G898" s="7">
        <f>IF(VALUE(G638)=1,5,IF(VALUE(G638)=2,3,IF(VALUE(G638)=3,1,1)))</f>
        <v>5</v>
      </c>
    </row>
    <row r="899" spans="1:7">
      <c r="A899" s="156"/>
      <c r="B899" s="175" t="s">
        <v>1538</v>
      </c>
      <c r="C899" s="161"/>
      <c r="D899" s="18">
        <f>D897+1</f>
        <v>739</v>
      </c>
      <c r="E899" s="19">
        <f t="shared" si="74"/>
        <v>5</v>
      </c>
      <c r="F899" s="159"/>
      <c r="G899" s="7">
        <f>G898</f>
        <v>5</v>
      </c>
    </row>
    <row r="900" spans="1:7">
      <c r="A900" s="156"/>
      <c r="B900" s="174" t="s">
        <v>1539</v>
      </c>
      <c r="C900" s="158"/>
      <c r="D900" s="88" t="s">
        <v>1471</v>
      </c>
      <c r="E900" s="25">
        <f t="shared" si="74"/>
        <v>5</v>
      </c>
      <c r="F900" s="159"/>
      <c r="G900" s="7">
        <f>IF(VALUE(G641)=1,5,IF(VALUE(G641)=2,3,IF(VALUE(G641)=3,1,1)))</f>
        <v>5</v>
      </c>
    </row>
    <row r="901" spans="1:7">
      <c r="A901" s="156"/>
      <c r="B901" s="175" t="s">
        <v>1539</v>
      </c>
      <c r="C901" s="161"/>
      <c r="D901" s="18">
        <f>D899+1</f>
        <v>740</v>
      </c>
      <c r="E901" s="19">
        <f t="shared" si="74"/>
        <v>5</v>
      </c>
      <c r="F901" s="159"/>
      <c r="G901" s="7">
        <f>G900</f>
        <v>5</v>
      </c>
    </row>
    <row r="902" spans="1:7">
      <c r="A902" s="156"/>
      <c r="B902" s="174" t="s">
        <v>1540</v>
      </c>
      <c r="C902" s="158"/>
      <c r="D902" s="88" t="s">
        <v>1471</v>
      </c>
      <c r="E902" s="25">
        <f t="shared" si="74"/>
        <v>5</v>
      </c>
      <c r="F902" s="159"/>
      <c r="G902" s="7">
        <f>IF(VALUE(G642)=1,5,IF(VALUE(G642)=2,4,IF(VALUE(G642)=3,3,IF(VALUE(G642)=4,1,1))))</f>
        <v>5</v>
      </c>
    </row>
    <row r="903" spans="1:7">
      <c r="A903" s="156"/>
      <c r="B903" s="175" t="s">
        <v>1540</v>
      </c>
      <c r="C903" s="167"/>
      <c r="D903" s="18">
        <f>D901+1</f>
        <v>741</v>
      </c>
      <c r="E903" s="19">
        <f t="shared" si="74"/>
        <v>5</v>
      </c>
      <c r="F903" s="159"/>
      <c r="G903" s="7">
        <f>G902</f>
        <v>5</v>
      </c>
    </row>
    <row r="904" spans="1:7">
      <c r="A904" s="156"/>
      <c r="B904" s="176" t="s">
        <v>1541</v>
      </c>
      <c r="C904" s="177"/>
      <c r="D904" s="88" t="s">
        <v>1471</v>
      </c>
      <c r="E904" s="25">
        <f t="shared" si="74"/>
        <v>34</v>
      </c>
      <c r="F904" s="170"/>
      <c r="G904" s="7">
        <f>G873+G875+G879+G881+G884+G887+G890+G893+G896+G898+G900+G902</f>
        <v>34</v>
      </c>
    </row>
    <row r="905" spans="1:7">
      <c r="A905" s="156"/>
      <c r="B905" s="176" t="s">
        <v>1542</v>
      </c>
      <c r="C905" s="177"/>
      <c r="D905" s="88" t="s">
        <v>1471</v>
      </c>
      <c r="E905" s="25">
        <f t="shared" si="74"/>
        <v>0.56666666666666665</v>
      </c>
      <c r="F905" s="170"/>
      <c r="G905" s="163">
        <f>G904/60</f>
        <v>0.56666666666666665</v>
      </c>
    </row>
    <row r="906" spans="1:7">
      <c r="A906" s="156"/>
      <c r="B906" s="178" t="s">
        <v>1542</v>
      </c>
      <c r="C906" s="179"/>
      <c r="D906" s="18">
        <f>D903+1</f>
        <v>742</v>
      </c>
      <c r="E906" s="173">
        <f t="shared" si="74"/>
        <v>0.56666666666666665</v>
      </c>
      <c r="F906" s="159"/>
      <c r="G906" s="163">
        <f>G905</f>
        <v>0.56666666666666665</v>
      </c>
    </row>
    <row r="907" spans="1:7">
      <c r="A907" s="156"/>
      <c r="B907" s="164" t="s">
        <v>1543</v>
      </c>
      <c r="C907" s="158"/>
      <c r="D907" s="88" t="s">
        <v>174</v>
      </c>
      <c r="E907" s="25">
        <f t="shared" si="74"/>
        <v>0</v>
      </c>
      <c r="F907" s="159"/>
      <c r="G907" s="7">
        <f>IF(VALUE(G647)&gt;=1,1,0)</f>
        <v>0</v>
      </c>
    </row>
    <row r="908" spans="1:7">
      <c r="A908" s="156"/>
      <c r="B908" s="164" t="s">
        <v>1544</v>
      </c>
      <c r="C908" s="158"/>
      <c r="D908" s="88" t="s">
        <v>174</v>
      </c>
      <c r="E908" s="25">
        <f t="shared" si="74"/>
        <v>0</v>
      </c>
      <c r="F908" s="159"/>
      <c r="G908" s="7">
        <f>IF(VALUE(G648)&gt;=1,1,0)</f>
        <v>0</v>
      </c>
    </row>
    <row r="909" spans="1:7">
      <c r="A909" s="156"/>
      <c r="B909" s="162" t="s">
        <v>1545</v>
      </c>
      <c r="C909" s="158"/>
      <c r="D909" s="88" t="s">
        <v>174</v>
      </c>
      <c r="E909" s="25">
        <f t="shared" si="74"/>
        <v>0</v>
      </c>
      <c r="F909" s="159"/>
      <c r="G909" s="7">
        <f>IF(VALUE(G649)&gt;=1,1,0)</f>
        <v>0</v>
      </c>
    </row>
    <row r="910" spans="1:7">
      <c r="A910" s="156"/>
      <c r="B910" s="162" t="s">
        <v>1546</v>
      </c>
      <c r="C910" s="158"/>
      <c r="D910" s="88" t="s">
        <v>174</v>
      </c>
      <c r="E910" s="25">
        <f t="shared" si="74"/>
        <v>0</v>
      </c>
      <c r="F910" s="159"/>
      <c r="G910" s="7">
        <f>IF(VALUE(G651)&gt;=1,1,0)</f>
        <v>0</v>
      </c>
    </row>
    <row r="911" spans="1:7">
      <c r="A911" s="156"/>
      <c r="B911" s="162" t="s">
        <v>1547</v>
      </c>
      <c r="C911" s="158"/>
      <c r="D911" s="88" t="s">
        <v>174</v>
      </c>
      <c r="E911" s="25">
        <f t="shared" si="74"/>
        <v>0</v>
      </c>
      <c r="F911" s="159"/>
      <c r="G911" s="7">
        <f>(G907+G908+G909+G910)/4</f>
        <v>0</v>
      </c>
    </row>
    <row r="912" spans="1:7">
      <c r="A912" s="156"/>
      <c r="B912" s="180" t="s">
        <v>1548</v>
      </c>
      <c r="C912" s="158"/>
      <c r="D912" s="88" t="s">
        <v>1471</v>
      </c>
      <c r="E912" s="25">
        <f t="shared" si="74"/>
        <v>5</v>
      </c>
      <c r="F912" s="159"/>
      <c r="G912" s="7">
        <f>IF(G911=0,5,IF(G911=0.25,4,IF(G911=0.5,3,IF(G911=0.75,2,IF(G911=1,0,"CEK")))))</f>
        <v>5</v>
      </c>
    </row>
    <row r="913" spans="1:7">
      <c r="A913" s="156"/>
      <c r="B913" s="181" t="s">
        <v>1548</v>
      </c>
      <c r="C913" s="161"/>
      <c r="D913" s="18">
        <f>D906+1</f>
        <v>743</v>
      </c>
      <c r="E913" s="19">
        <f t="shared" si="74"/>
        <v>5</v>
      </c>
      <c r="F913" s="159"/>
      <c r="G913" s="7">
        <f>G912</f>
        <v>5</v>
      </c>
    </row>
    <row r="914" spans="1:7">
      <c r="A914" s="156"/>
      <c r="B914" s="162" t="s">
        <v>1549</v>
      </c>
      <c r="C914" s="158"/>
      <c r="D914" s="88" t="s">
        <v>174</v>
      </c>
      <c r="E914" s="25">
        <f t="shared" ref="E914:E928" si="75">G914</f>
        <v>0</v>
      </c>
      <c r="F914" s="159"/>
      <c r="G914" s="7">
        <f>IF(VALUE(G655)=0,0,IF(VALUE(G655)&gt;0,1,1))</f>
        <v>0</v>
      </c>
    </row>
    <row r="915" spans="1:7">
      <c r="A915" s="156"/>
      <c r="B915" s="162" t="s">
        <v>1224</v>
      </c>
      <c r="C915" s="158"/>
      <c r="D915" s="88" t="s">
        <v>174</v>
      </c>
      <c r="E915" s="25">
        <f t="shared" si="75"/>
        <v>0</v>
      </c>
      <c r="F915" s="159"/>
      <c r="G915" s="7">
        <f>IF(VALUE(G656)=0,0,IF(VALUE(G656)&gt;0,1,1))</f>
        <v>0</v>
      </c>
    </row>
    <row r="916" spans="1:7">
      <c r="A916" s="156"/>
      <c r="B916" s="162" t="s">
        <v>1236</v>
      </c>
      <c r="C916" s="158"/>
      <c r="D916" s="88" t="s">
        <v>174</v>
      </c>
      <c r="E916" s="25">
        <f t="shared" si="75"/>
        <v>0</v>
      </c>
      <c r="F916" s="159"/>
      <c r="G916" s="7">
        <f>IF(VALUE(G662)=0,0,IF(VALUE(G662)&gt;0,1,1))</f>
        <v>0</v>
      </c>
    </row>
    <row r="917" spans="1:7">
      <c r="A917" s="156"/>
      <c r="B917" s="162" t="s">
        <v>1550</v>
      </c>
      <c r="C917" s="158"/>
      <c r="D917" s="88" t="s">
        <v>174</v>
      </c>
      <c r="E917" s="25">
        <f t="shared" si="75"/>
        <v>0</v>
      </c>
      <c r="F917" s="159"/>
      <c r="G917" s="7">
        <f>G914+G915+G916</f>
        <v>0</v>
      </c>
    </row>
    <row r="918" spans="1:7">
      <c r="A918" s="156"/>
      <c r="B918" s="180" t="s">
        <v>1551</v>
      </c>
      <c r="C918" s="158"/>
      <c r="D918" s="88" t="s">
        <v>1471</v>
      </c>
      <c r="E918" s="25">
        <f t="shared" si="75"/>
        <v>5</v>
      </c>
      <c r="F918" s="159"/>
      <c r="G918" s="7">
        <f>IF(G917=0,5,IF(G917=1,4,IF(G917=2,3,IF(G917&gt;=3,0,"CEK INPUTAN ANDA"))))</f>
        <v>5</v>
      </c>
    </row>
    <row r="919" spans="1:7">
      <c r="A919" s="156"/>
      <c r="B919" s="181" t="s">
        <v>1551</v>
      </c>
      <c r="C919" s="161"/>
      <c r="D919" s="18">
        <f>D913+1</f>
        <v>744</v>
      </c>
      <c r="E919" s="19">
        <f t="shared" si="75"/>
        <v>5</v>
      </c>
      <c r="F919" s="159"/>
      <c r="G919" s="7">
        <f>G918</f>
        <v>5</v>
      </c>
    </row>
    <row r="920" spans="1:7">
      <c r="A920" s="156"/>
      <c r="B920" s="162" t="s">
        <v>1552</v>
      </c>
      <c r="C920" s="158"/>
      <c r="D920" s="88" t="s">
        <v>174</v>
      </c>
      <c r="E920" s="25">
        <f t="shared" si="75"/>
        <v>0</v>
      </c>
      <c r="F920" s="159"/>
      <c r="G920" s="7">
        <f>IF(VALUE(G666)&gt;=1,1,0)</f>
        <v>0</v>
      </c>
    </row>
    <row r="921" spans="1:7">
      <c r="A921" s="156"/>
      <c r="B921" s="162" t="s">
        <v>1553</v>
      </c>
      <c r="C921" s="158"/>
      <c r="D921" s="88" t="s">
        <v>174</v>
      </c>
      <c r="E921" s="25">
        <f t="shared" si="75"/>
        <v>0</v>
      </c>
      <c r="F921" s="159"/>
      <c r="G921" s="7">
        <f>IF(VALUE(G668)&gt;=1,1,0)</f>
        <v>0</v>
      </c>
    </row>
    <row r="922" spans="1:7">
      <c r="A922" s="156"/>
      <c r="B922" s="162" t="s">
        <v>1554</v>
      </c>
      <c r="C922" s="158"/>
      <c r="D922" s="88" t="s">
        <v>174</v>
      </c>
      <c r="E922" s="25">
        <f t="shared" si="75"/>
        <v>0</v>
      </c>
      <c r="F922" s="159"/>
      <c r="G922" s="7">
        <f>IF(VALUE(G669)&gt;=1,1,0)</f>
        <v>0</v>
      </c>
    </row>
    <row r="923" spans="1:7">
      <c r="A923" s="156"/>
      <c r="B923" s="162" t="s">
        <v>1555</v>
      </c>
      <c r="C923" s="158"/>
      <c r="D923" s="88" t="s">
        <v>174</v>
      </c>
      <c r="E923" s="25">
        <f t="shared" si="75"/>
        <v>0</v>
      </c>
      <c r="F923" s="159"/>
      <c r="G923" s="7">
        <f>G920+G921+G922</f>
        <v>0</v>
      </c>
    </row>
    <row r="924" spans="1:7">
      <c r="A924" s="156"/>
      <c r="B924" s="180" t="s">
        <v>1556</v>
      </c>
      <c r="C924" s="158"/>
      <c r="D924" s="88" t="s">
        <v>1471</v>
      </c>
      <c r="E924" s="25">
        <f t="shared" si="75"/>
        <v>0</v>
      </c>
      <c r="F924" s="159"/>
      <c r="G924" s="7">
        <f>IF(G923=3,5,IF(G923=2,4,IF(G923=1,3,IF(G923=0,0,"MOHON KOREKSI KEMBALI INPUTAN ANDA"))))</f>
        <v>0</v>
      </c>
    </row>
    <row r="925" spans="1:7">
      <c r="A925" s="156"/>
      <c r="B925" s="181" t="s">
        <v>1556</v>
      </c>
      <c r="C925" s="167"/>
      <c r="D925" s="18">
        <f>D919+1</f>
        <v>745</v>
      </c>
      <c r="E925" s="19">
        <f t="shared" si="75"/>
        <v>0</v>
      </c>
      <c r="F925" s="159"/>
      <c r="G925" s="7">
        <f>G924</f>
        <v>0</v>
      </c>
    </row>
    <row r="926" spans="1:7">
      <c r="A926" s="156"/>
      <c r="B926" s="182" t="s">
        <v>1557</v>
      </c>
      <c r="C926" s="183"/>
      <c r="D926" s="88" t="s">
        <v>1471</v>
      </c>
      <c r="E926" s="25">
        <f t="shared" si="75"/>
        <v>10</v>
      </c>
      <c r="F926" s="170"/>
      <c r="G926" s="7">
        <f>G912+G918+G924</f>
        <v>10</v>
      </c>
    </row>
    <row r="927" spans="1:7">
      <c r="A927" s="156"/>
      <c r="B927" s="182" t="s">
        <v>1558</v>
      </c>
      <c r="C927" s="183"/>
      <c r="D927" s="88" t="s">
        <v>1471</v>
      </c>
      <c r="E927" s="25">
        <f t="shared" si="75"/>
        <v>0.66666666666666663</v>
      </c>
      <c r="F927" s="170"/>
      <c r="G927" s="163">
        <f>G926/15</f>
        <v>0.66666666666666663</v>
      </c>
    </row>
    <row r="928" spans="1:7">
      <c r="A928" s="156"/>
      <c r="B928" s="184" t="s">
        <v>1558</v>
      </c>
      <c r="C928" s="185"/>
      <c r="D928" s="18">
        <f>D925+1</f>
        <v>746</v>
      </c>
      <c r="E928" s="173">
        <f t="shared" si="75"/>
        <v>0.66666666666666663</v>
      </c>
      <c r="F928" s="159"/>
      <c r="G928" s="163">
        <f>G927</f>
        <v>0.66666666666666663</v>
      </c>
    </row>
    <row r="929" spans="1:8" s="68" customFormat="1">
      <c r="A929" s="186"/>
      <c r="B929" s="187"/>
      <c r="C929" s="188"/>
      <c r="D929" s="189"/>
      <c r="E929" s="19"/>
      <c r="F929" s="190"/>
      <c r="G929" s="163"/>
      <c r="H929" s="67"/>
    </row>
    <row r="930" spans="1:8">
      <c r="A930" s="156"/>
      <c r="B930" s="191" t="s">
        <v>1559</v>
      </c>
      <c r="C930" s="192"/>
      <c r="D930" s="88" t="s">
        <v>1471</v>
      </c>
      <c r="E930" s="25">
        <f>G930</f>
        <v>0.64730158730158716</v>
      </c>
      <c r="F930" s="170"/>
      <c r="G930" s="163">
        <f>(G870+G905+G927)/3</f>
        <v>0.64730158730158716</v>
      </c>
    </row>
    <row r="931" spans="1:8">
      <c r="A931" s="156"/>
      <c r="B931" s="193" t="s">
        <v>1559</v>
      </c>
      <c r="C931" s="194"/>
      <c r="D931" s="18">
        <f>D928+1</f>
        <v>747</v>
      </c>
      <c r="E931" s="173">
        <f>G931</f>
        <v>0.64730158730158716</v>
      </c>
      <c r="F931" s="159"/>
      <c r="G931" s="163">
        <f>G930</f>
        <v>0.64730158730158716</v>
      </c>
    </row>
    <row r="932" spans="1:8" ht="19.5" customHeight="1">
      <c r="A932" s="156"/>
      <c r="B932" s="191" t="s">
        <v>1560</v>
      </c>
      <c r="C932" s="192"/>
      <c r="D932" s="88" t="s">
        <v>1471</v>
      </c>
      <c r="E932" s="25" t="str">
        <f>G932</f>
        <v>Berkembang</v>
      </c>
      <c r="F932" s="170"/>
      <c r="G932" s="195" t="str">
        <f>IF(G930&lt;=0.4907,"Sangat Tertinggal",IF(AND(G930&gt;0.4907,G930&lt;=0.5989),"Tertinggal",IF(AND(G930&gt;0.5989,G930&lt;=0.7072),"Berkembang",IF(AND(G930&gt;0.7072,G930&lt;=0.8155),"Maju",IF(AND(G930&gt;0.8155,G930&lt;=1),"Mandiri","KOREKSI KEMBALI")))))</f>
        <v>Berkembang</v>
      </c>
    </row>
    <row r="933" spans="1:8" ht="19.5" customHeight="1">
      <c r="A933" s="156"/>
      <c r="B933" s="193" t="s">
        <v>1560</v>
      </c>
      <c r="C933" s="194"/>
      <c r="D933" s="18">
        <f>D931+1</f>
        <v>748</v>
      </c>
      <c r="E933" s="51" t="str">
        <f>G933</f>
        <v>Berkembang</v>
      </c>
      <c r="F933" s="159"/>
      <c r="G933" s="196" t="str">
        <f>G932</f>
        <v>Berkembang</v>
      </c>
    </row>
  </sheetData>
  <sheetProtection formatCells="0" formatColumns="0" formatRows="0" insertColumns="0" insertRows="0" insertHyperlinks="0" deleteColumns="0" deleteRows="0" sort="0" autoFilter="0" pivotTables="0"/>
  <autoFilter ref="A4:G933"/>
  <mergeCells count="114">
    <mergeCell ref="A774:A777"/>
    <mergeCell ref="A694:A702"/>
    <mergeCell ref="A704:A707"/>
    <mergeCell ref="A710:A715"/>
    <mergeCell ref="A716:A721"/>
    <mergeCell ref="A723:A731"/>
    <mergeCell ref="A732:A740"/>
    <mergeCell ref="A742:A746"/>
    <mergeCell ref="A747:A751"/>
    <mergeCell ref="A753:A760"/>
    <mergeCell ref="A761:A768"/>
    <mergeCell ref="A770:A773"/>
    <mergeCell ref="A679:A692"/>
    <mergeCell ref="A561:A562"/>
    <mergeCell ref="A563:A564"/>
    <mergeCell ref="A566:A570"/>
    <mergeCell ref="A573:A636"/>
    <mergeCell ref="A644:C644"/>
    <mergeCell ref="A647:A649"/>
    <mergeCell ref="A655:A665"/>
    <mergeCell ref="A666:A669"/>
    <mergeCell ref="A670:C670"/>
    <mergeCell ref="A671:A672"/>
    <mergeCell ref="A678:C678"/>
    <mergeCell ref="A558:A559"/>
    <mergeCell ref="A506:A509"/>
    <mergeCell ref="A513:C513"/>
    <mergeCell ref="A516:A518"/>
    <mergeCell ref="A519:A520"/>
    <mergeCell ref="A521:A522"/>
    <mergeCell ref="A523:A531"/>
    <mergeCell ref="A533:A538"/>
    <mergeCell ref="A540:A541"/>
    <mergeCell ref="A544:A545"/>
    <mergeCell ref="A548:A550"/>
    <mergeCell ref="A556:A557"/>
    <mergeCell ref="A496:A500"/>
    <mergeCell ref="A402:A411"/>
    <mergeCell ref="A413:A427"/>
    <mergeCell ref="A428:A435"/>
    <mergeCell ref="A437:C437"/>
    <mergeCell ref="A439:A446"/>
    <mergeCell ref="A448:A457"/>
    <mergeCell ref="A459:A467"/>
    <mergeCell ref="A469:A473"/>
    <mergeCell ref="A478:A479"/>
    <mergeCell ref="A481:A489"/>
    <mergeCell ref="A490:A493"/>
    <mergeCell ref="A383:A392"/>
    <mergeCell ref="A393:A400"/>
    <mergeCell ref="A314:A315"/>
    <mergeCell ref="A316:A317"/>
    <mergeCell ref="A318:A340"/>
    <mergeCell ref="A341:A343"/>
    <mergeCell ref="A344:A354"/>
    <mergeCell ref="A357:A364"/>
    <mergeCell ref="A266:A269"/>
    <mergeCell ref="B363:B364"/>
    <mergeCell ref="A365:A370"/>
    <mergeCell ref="A372:A374"/>
    <mergeCell ref="A375:A379"/>
    <mergeCell ref="A219:A236"/>
    <mergeCell ref="A238:A256"/>
    <mergeCell ref="A258:A259"/>
    <mergeCell ref="A260:C260"/>
    <mergeCell ref="A262:A265"/>
    <mergeCell ref="A270:A273"/>
    <mergeCell ref="A276:A277"/>
    <mergeCell ref="A291:A305"/>
    <mergeCell ref="A307:A308"/>
    <mergeCell ref="A311:A312"/>
    <mergeCell ref="A176:A177"/>
    <mergeCell ref="A132:A134"/>
    <mergeCell ref="A136:A138"/>
    <mergeCell ref="A140:A142"/>
    <mergeCell ref="A144:A146"/>
    <mergeCell ref="A148:A150"/>
    <mergeCell ref="A152:A154"/>
    <mergeCell ref="A215:A217"/>
    <mergeCell ref="A179:A180"/>
    <mergeCell ref="A182:A183"/>
    <mergeCell ref="A185:A189"/>
    <mergeCell ref="A190:A194"/>
    <mergeCell ref="A196:A198"/>
    <mergeCell ref="A200:A201"/>
    <mergeCell ref="A202:A203"/>
    <mergeCell ref="A204:A205"/>
    <mergeCell ref="A206:A207"/>
    <mergeCell ref="A208:A209"/>
    <mergeCell ref="A211:A213"/>
    <mergeCell ref="A1:G1"/>
    <mergeCell ref="A3:D3"/>
    <mergeCell ref="A5:D5"/>
    <mergeCell ref="A11:C11"/>
    <mergeCell ref="A17:A18"/>
    <mergeCell ref="A19:A20"/>
    <mergeCell ref="A278:A289"/>
    <mergeCell ref="A71:C71"/>
    <mergeCell ref="A91:A96"/>
    <mergeCell ref="A98:A124"/>
    <mergeCell ref="B121:B124"/>
    <mergeCell ref="A125:A127"/>
    <mergeCell ref="A129:C129"/>
    <mergeCell ref="A21:A22"/>
    <mergeCell ref="A23:A24"/>
    <mergeCell ref="A25:A26"/>
    <mergeCell ref="A27:A29"/>
    <mergeCell ref="A30:A31"/>
    <mergeCell ref="A43:A70"/>
    <mergeCell ref="A156:A158"/>
    <mergeCell ref="A160:A162"/>
    <mergeCell ref="A164:A166"/>
    <mergeCell ref="A168:A170"/>
    <mergeCell ref="A172:A174"/>
  </mergeCells>
  <dataValidations count="679">
    <dataValidation type="list" showInputMessage="1" showErrorMessage="1" errorTitle="Input Salah" error="Diisi angka 0 atau 1" promptTitle="Ketersediaan Bidan" prompt="0: Tidak Ada&#10;1: Ada" sqref="G176">
      <formula1>"0,1"</formula1>
    </dataValidation>
    <dataValidation type="list" showInputMessage="1" showErrorMessage="1" promptTitle="Tdpt Kel. Perempuan Ikut Musdes?" prompt="Keterangan:&#10;0 : Tidak Ada&#10;1 : Ada" sqref="G343">
      <formula1>"0,1"</formula1>
    </dataValidation>
    <dataValidation type="list" showInputMessage="1" showErrorMessage="1" promptTitle="Terdapat Kelompok Olahraga" prompt="Keterangan:&#10;0 : Tidak Ada&#10;1 : Ada" sqref="G353">
      <formula1>"0,1"</formula1>
    </dataValidation>
    <dataValidation type="whole" operator="greaterThanOrEqual" allowBlank="1" showInputMessage="1" showErrorMessage="1" promptTitle="Jumlah Pekerjaan Nelayan" prompt="Jumlah Pekerja Nelayan Perempuan" sqref="G101">
      <formula1>0</formula1>
    </dataValidation>
    <dataValidation type="list" showInputMessage="1" showErrorMessage="1" promptTitle="Tdapat P.Klinik/Balai Pengobatan" prompt="0: Tidak Ada&#10;1: Ada&#10;&#10;" sqref="G160">
      <formula1>"0,1"</formula1>
    </dataValidation>
    <dataValidation type="whole" operator="greaterThanOrEqual" allowBlank="1" showInputMessage="1" showErrorMessage="1" promptTitle="Kepala Dusun" prompt="Kepala Dusun Laki-Laki" sqref="G65">
      <formula1>0</formula1>
    </dataValidation>
    <dataValidation type="whole" operator="greaterThanOrEqual" allowBlank="1" showInputMessage="1" showErrorMessage="1" promptTitle="Bid Penyelenggaraan PemDes 2019" prompt="Penyelanggaraan Belanja Penghasilan Tetap, Tunjangan, dan Operasional Pemerintah Desa Tahun 2019" sqref="G711">
      <formula1>0</formula1>
    </dataValidation>
    <dataValidation type="whole" operator="greaterThanOrEqual" allowBlank="1" showInputMessage="1" showErrorMessage="1" promptTitle="Jumlah Pekerjaan Lainnya" prompt=" " sqref="G124">
      <formula1>0</formula1>
    </dataValidation>
    <dataValidation type="whole" operator="greaterThanOrEqual" allowBlank="1" showInputMessage="1" showErrorMessage="1" promptTitle="Jlh Anak Ukur Tinggi 2x/Thn" prompt=" " sqref="G240">
      <formula1>0</formula1>
    </dataValidation>
    <dataValidation type="whole" operator="greaterThanOrEqual" allowBlank="1" showInputMessage="1" showErrorMessage="1" promptTitle="Bid Pelaks Pembangun PemDes 2019" prompt="Kawasan Pemukiman Tahun 2018" sqref="G727">
      <formula1>0</formula1>
    </dataValidation>
    <dataValidation type="whole" operator="greaterThanOrEqual" allowBlank="1" showInputMessage="1" showErrorMessage="1" promptTitle="Jlh Mikro kecil-Pertanian" prompt="Input Menggunakan Angka" sqref="G526">
      <formula1>0</formula1>
    </dataValidation>
    <dataValidation allowBlank="1" showInputMessage="1" showErrorMessage="1" promptTitle=" " prompt="Agama Lainnya Selain yang Disebutkan" sqref="G364"/>
    <dataValidation type="list" showInputMessage="1" showErrorMessage="1" promptTitle="Tersedia Rumah Sakit Bersalin" prompt="0: Tidak Ada&#10;1: Ada&#10;&#10;" sqref="G140">
      <formula1>"0,1"</formula1>
    </dataValidation>
    <dataValidation type="list" showInputMessage="1" showErrorMessage="1" promptTitle="Ada Tidaknya" prompt="Keterangan:&#10;0 : Tidak Ada&#10;1 : Ada" sqref="G312">
      <formula1>"0,1"</formula1>
    </dataValidation>
    <dataValidation type="list" showInputMessage="1" showErrorMessage="1" promptTitle="Tdapat Bumdesa Perantara" prompt="Terdapat Bumdesa Perantara Bidang Percetakan&#10;0: Tidak Ada&#10;1: Ada" sqref="G611">
      <formula1>"0,1"</formula1>
    </dataValidation>
    <dataValidation allowBlank="1" showInputMessage="1" showErrorMessage="1" promptTitle="Sumber Pendapatan Desa 2019-2020" prompt="Total Bantuan Kabupaten/Kota Tahun 2020" sqref="G689"/>
    <dataValidation type="whole" operator="lessThanOrEqual" allowBlank="1" showInputMessage="1" showErrorMessage="1" promptTitle="Jumlah Bahasa Sehari-hari" prompt=" " sqref="G356">
      <formula1>10</formula1>
    </dataValidation>
    <dataValidation type="whole" operator="greaterThanOrEqual" allowBlank="1" showInputMessage="1" showErrorMessage="1" promptTitle="TP. PKK Desa" prompt="TP. PKK Desa Perempuan" sqref="G64">
      <formula1>0</formula1>
    </dataValidation>
    <dataValidation type="list" allowBlank="1" showInputMessage="1" showErrorMessage="1" promptTitle="Perubahan Produk Pertanian" prompt="Perubahan produk komoditi pertanian&#10;0: Ya, Terdapat Penurunan&#10;1: Ya, Terdapat Peningkatan" sqref="G519">
      <formula1>"0,1"</formula1>
    </dataValidation>
    <dataValidation type="list" showInputMessage="1" showErrorMessage="1" promptTitle="Penyelesaian konflik" prompt="Keterangan:&#10;0 : Tidak&#10;1 : Ya" sqref="G393">
      <formula1>"0,1"</formula1>
    </dataValidation>
    <dataValidation type="decimal" operator="greaterThanOrEqual" allowBlank="1" showInputMessage="1" showErrorMessage="1" promptTitle="Jarak Sarkes Terdekat" prompt="Diukur dari Kantor Desa atau Pusat Keramaian" sqref="G133">
      <formula1>0</formula1>
    </dataValidation>
    <dataValidation type="list" operator="greaterThan" allowBlank="1" showInputMessage="1" showErrorMessage="1" promptTitle="Produk Unggulan Pertama Desa" prompt="1. Padi&#10;2. Jagung&#10;3. Kelapa Sawit&#10;4. Karet Tebu&#10;5. Kakao&#10;6. Kelapa&#10;7. Kopi&#10;8. Cengkeh&#10;9. Tembakau&#10;10. Lada&#10;11. Lainnya" sqref="G517">
      <formula1>"1,2,3,4,5,6,7,8,9,10,11"</formula1>
    </dataValidation>
    <dataValidation allowBlank="1" showInputMessage="1" showErrorMessage="1" promptTitle="Tahun Pembentukan Bumdes" prompt="Input Menggunakan Angka" sqref="G628"/>
    <dataValidation type="whole" operator="greaterThanOrEqual" allowBlank="1" showInputMessage="1" showErrorMessage="1" promptTitle="Jumlah Kepala Keluarga Miskin" prompt=" " sqref="G89">
      <formula1>0</formula1>
    </dataValidation>
    <dataValidation type="whole" operator="greaterThanOrEqual" allowBlank="1" showInputMessage="1" showErrorMessage="1" promptTitle="Jlh KK Manfaatkn E-Microhydro" prompt=" " sqref="G486">
      <formula1>0</formula1>
    </dataValidation>
    <dataValidation type="whole" operator="greaterThanOrEqual" allowBlank="1" showInputMessage="1" showErrorMessage="1" promptTitle="Bid Pelaks Pembangun PemDes 2020" prompt="Kawasan Pemukiman Tahun 2020" sqref="G736">
      <formula1>0</formula1>
    </dataValidation>
    <dataValidation allowBlank="1" showInputMessage="1" showErrorMessage="1" promptTitle="Bid P Bencna, Mdesak, Drrat 2019" prompt="Penanggulangan Bencana Tahun 2019" sqref="G771"/>
    <dataValidation type="list" showInputMessage="1" showErrorMessage="1" promptTitle="Adanya Warga Beragama Hindu" prompt="Keterangan:&#10;0 : Tidak Ada&#10;1 : Ada" sqref="G361">
      <formula1>"0,1"</formula1>
    </dataValidation>
    <dataValidation type="whole" operator="greaterThanOrEqual" allowBlank="1" showInputMessage="1" showErrorMessage="1" promptTitle="Jlh Guru BA" prompt=" " sqref="G305">
      <formula1>0</formula1>
    </dataValidation>
    <dataValidation type="list" allowBlank="1" showInputMessage="1" showErrorMessage="1" promptTitle="Terdapat Bangunan Balai Desa" prompt="0: Tidak Ada&#10;1: Ada" sqref="G696">
      <formula1>"0,1"</formula1>
    </dataValidation>
    <dataValidation type="whole" operator="greaterThanOrEqual" allowBlank="1" showInputMessage="1" showErrorMessage="1" promptTitle="Staf Petugas Desa " prompt="Staf Petugas Desa Perempuan" sqref="G58">
      <formula1>0</formula1>
    </dataValidation>
    <dataValidation type="whole" operator="greaterThanOrEqual" allowBlank="1" showInputMessage="1" showErrorMessage="1" promptTitle="Jlh Kejadian Konfik" prompt="Antara Kelompok Masyarakat dengan Aparat Keamanan&#10;(Kasus)" sqref="G386">
      <formula1>0</formula1>
    </dataValidation>
    <dataValidation type="list" showInputMessage="1" showErrorMessage="1" promptTitle="Peringatan Dini Tsunami" prompt="Terdapat fasilitas mitigasi bencana alam di Desa berupa sistem peringatan dini khusus tsunami&#10;0: Tidak Ada&#10;1: Ada" sqref="G667">
      <formula1>"0,1"</formula1>
    </dataValidation>
    <dataValidation type="list" showInputMessage="1" showErrorMessage="1" promptTitle="Tersedia Tempat Praktek Bidan" prompt="0: Tidak Ada&#10;1: Ada&#10;&#10;" sqref="G168">
      <formula1>"0,1"</formula1>
    </dataValidation>
    <dataValidation type="list" showInputMessage="1" showErrorMessage="1" promptTitle="TV swasta" prompt="Siaran program televisi saluran swasta&#10;0: Tidak&#10;1: Ya" sqref="G502">
      <formula1>"0,1"</formula1>
    </dataValidation>
    <dataValidation type="list" showInputMessage="1" showErrorMessage="1" promptTitle="Tdapat Bumdesa Usaha" prompt="Terdapat Bumdesa Usaha Bidang Penjualan Tiket&#10;0: Tidak Ada&#10;1: Ada" sqref="G616">
      <formula1>"0,1"</formula1>
    </dataValidation>
    <dataValidation type="list" showInputMessage="1" showErrorMessage="1" promptTitle="Tdapat Bumdesa Keuangan" prompt="Terdapat Bumdesa Keuangan Bidang Mikro Finance&#10;0: Tidak Ada&#10;1: Ada" sqref="G601">
      <formula1>"0,1"</formula1>
    </dataValidation>
    <dataValidation type="list" allowBlank="1" showInputMessage="1" showErrorMessage="1" promptTitle="Adanya PMKS Anak Jalanan" prompt="Keterangan:&#10;0 : Tidak Ada&#10;1 : Ada" sqref="G428">
      <formula1>"0,1"</formula1>
    </dataValidation>
    <dataValidation type="whole" operator="greaterThanOrEqual" allowBlank="1" showInputMessage="1" showErrorMessage="1" promptTitle="Konseling" prompt="Jlh Ortu/P'asuh Laki Ikut Konseling" sqref="G241">
      <formula1>0</formula1>
    </dataValidation>
    <dataValidation type="list" showInputMessage="1" showErrorMessage="1" promptTitle="Adanya Warga Beragama Buddha" prompt="Keterangan:&#10;0 : Tidak Ada&#10;1 : Ada" sqref="G360">
      <formula1>"0,1"</formula1>
    </dataValidation>
    <dataValidation allowBlank="1" showInputMessage="1" showErrorMessage="1" promptTitle="Bid Pembin Kmasyrkt Desa Th 2019" prompt="Ketentraman, Ketertiban dan Perlindungan Masyarakat Tahun 2019" sqref="G743"/>
    <dataValidation type="whole" operator="greaterThanOrEqual" allowBlank="1" showInputMessage="1" showErrorMessage="1" promptTitle="Jumlah Penduduk Pergi Tahun 2020" prompt="Input Menggunakan Angka" sqref="G85">
      <formula1>0</formula1>
    </dataValidation>
    <dataValidation type="list" showInputMessage="1" showErrorMessage="1" promptTitle="Adanya Warga Beragama Kristen" prompt="Keterangan:&#10;0 : Tidak Ada&#10;1 : Ada" sqref="G358">
      <formula1>"0,1"</formula1>
    </dataValidation>
    <dataValidation type="list" allowBlank="1" showInputMessage="1" showErrorMessage="1" promptTitle="Ketersidaan Dokter di Desa" prompt="0: Tidak Ada&#10;1: Ada" sqref="G179">
      <formula1>"0,1"</formula1>
    </dataValidation>
    <dataValidation type="whole" operator="greaterThanOrEqual" allowBlank="1" showInputMessage="1" showErrorMessage="1" promptTitle="Jumlah Pekerjaan PNS" prompt="Jumlah Pekerja PNS Laki-Laki" sqref="G106">
      <formula1>0</formula1>
    </dataValidation>
    <dataValidation type="whole" operator="greaterThanOrEqual" allowBlank="1" showInputMessage="1" showErrorMessage="1" promptTitle="Jlh Tunalaras &lt;20thn Sekolah" prompt=" " sqref="G286">
      <formula1>0</formula1>
    </dataValidation>
    <dataValidation type="whole" operator="greaterThanOrEqual" allowBlank="1" showInputMessage="1" showErrorMessage="1" promptTitle="LPM dan Anggota" prompt="LPM dan Anggota Laki-Laki" sqref="G61">
      <formula1>0</formula1>
    </dataValidation>
    <dataValidation type="whole" operator="greaterThanOrEqual" allowBlank="1" showInputMessage="1" showErrorMessage="1" promptTitle="Bid Penyelenggaraan PemDes 2019" prompt="Total Belanja Bidang Penyelenggaraan Pemerintah Tahun 2019" sqref="G710">
      <formula1>0</formula1>
    </dataValidation>
    <dataValidation type="list" showInputMessage="1" showErrorMessage="1" promptTitle="Adanya Warga Beragama Katolik" prompt="Keterangan:&#10;0 : Tidak Ada&#10;1 : Ada" sqref="G359">
      <formula1>"0,1"</formula1>
    </dataValidation>
    <dataValidation type="whole" operator="greaterThanOrEqual" allowBlank="1" showInputMessage="1" showErrorMessage="1" promptTitle="Jlh Anak Pertumbuhan Kuning" prompt=" " sqref="G216">
      <formula1>0</formula1>
    </dataValidation>
    <dataValidation type="whole" operator="lessThanOrEqual" allowBlank="1" showInputMessage="1" showErrorMessage="1" promptTitle="Indikator Seharusnya" prompt="TERHITUNG SECARA OTOMATIS" sqref="G234">
      <formula1>1000</formula1>
    </dataValidation>
    <dataValidation type="list" showInputMessage="1" showErrorMessage="1" promptTitle="Indosat" prompt="Operator / provider telepon seluler Indosat dapat menerima sinyal&#10;0: Tidak&#10;1: Ya" sqref="G497">
      <formula1>"0,1"</formula1>
    </dataValidation>
    <dataValidation type="list" showInputMessage="1" showErrorMessage="1" promptTitle="Air Minum dari Sumur Bor/ Pompa" prompt="Keterangan:&#10;0 : Tidak&#10;1 : Ya" sqref="G451">
      <formula1>"0,1"</formula1>
    </dataValidation>
    <dataValidation allowBlank="1" showInputMessage="1" showErrorMessage="1" promptTitle="Naik/Turun Produk Komoditi Tani" prompt="(Sebutkan)" sqref="G520"/>
    <dataValidation type="list" showInputMessage="1" showErrorMessage="1" promptTitle="Tempat Membuang Limbah Cair RT" prompt="Keterangan:&#10;1 : Lubang resapan (Lubang tanah yang Tertutup)&#10;2 : Drainase (Got/Selokan)&#10;3 : Sungai/Saluran Irigasi/Danau/Laut&#10;4: Lubang Tanah yang Terbuka&#10;5: Lainnya " sqref="G476">
      <formula1>"1,2,3,4,5"</formula1>
    </dataValidation>
    <dataValidation allowBlank="1" showInputMessage="1" showErrorMessage="1" promptTitle="Nama Bumdesa" prompt=" " sqref="G574"/>
    <dataValidation allowBlank="1" showInputMessage="1" showErrorMessage="1" promptTitle="Sumber Pendapatan Desa 2019-2020" prompt="Total Alokasi DD Tahun 2020" sqref="G685"/>
    <dataValidation type="whole" operator="greaterThanOrEqual" allowBlank="1" showInputMessage="1" showErrorMessage="1" promptTitle="Bid Pelaks Pembangun PemDes 2020" prompt="Perhubungan Tahun 2020" sqref="G738">
      <formula1>0</formula1>
    </dataValidation>
    <dataValidation allowBlank="1" showInputMessage="1" showErrorMessage="1" promptTitle="Nama Petugas yang Mendata IDM" prompt=" " sqref="G6"/>
    <dataValidation type="list" showInputMessage="1" showErrorMessage="1" promptTitle="Sarkes Terdekat" prompt="1: Rumah Sakit Umum&#10;2: Rumah Sakit Ibu dan Anak&#10;3: Rumah Bersalin&#10;4: Puskesmas&#10;5: Pustu&#10;6: Poskesdes&#10;7: Polindes&#10;8: Tempat Praktik Dokter&#10;9: Klinik Dokter" sqref="G132">
      <formula1>"1,2,3,4,5,6,7,8,9"</formula1>
    </dataValidation>
    <dataValidation type="list" allowBlank="1" showInputMessage="1" showErrorMessage="1" promptTitle="Terdapat Bangunan Kantor Desa" prompt="0: Tidak Ada&#10;1: Ada" sqref="G695">
      <formula1>"0,1"</formula1>
    </dataValidation>
    <dataValidation type="list" allowBlank="1" showInputMessage="1" showErrorMessage="1" promptTitle="Terdapat Organisasi Agama?" prompt="Keterangan:&#10;0 : Tidak Ada&#10;1 : Ada" sqref="G322">
      <formula1>"0,1"</formula1>
    </dataValidation>
    <dataValidation allowBlank="1" showInputMessage="1" showErrorMessage="1" promptTitle="Sarana informasi lainnya" prompt="(sebutkan)" sqref="G509"/>
    <dataValidation type="list" showInputMessage="1" showErrorMessage="1" promptTitle="Sumber Air untuk Mandi dan Cuci" prompt="Air Sungai/ Danau/ Kolam&#10;Keterangan&#10;0 : Tidak&#10;1 : Ya" sqref="G464">
      <formula1>"0,1"</formula1>
    </dataValidation>
    <dataValidation type="whole" operator="greaterThanOrEqual" allowBlank="1" showInputMessage="1" showErrorMessage="1" promptTitle="Jumlah Warga T'daftar BPJS" prompt="Input Menggunakan Angka" sqref="G196">
      <formula1>0</formula1>
    </dataValidation>
    <dataValidation type="list" showInputMessage="1" showErrorMessage="1" promptTitle="Kehadiran Warga Acara Perkawinan" prompt="Keterangan:&#10;0 : Tidak&#10;1 : Ya" sqref="G377">
      <formula1>"0,1"</formula1>
    </dataValidation>
    <dataValidation type="list" allowBlank="1" showInputMessage="1" showErrorMessage="1" promptTitle="ada tidaknya Musyawarah Desa" prompt="Keterangan:&#10;0 : Tidak Ada&#10;1 : Ada" sqref="G341">
      <formula1>"0,1"</formula1>
    </dataValidation>
    <dataValidation type="whole" operator="greaterThanOrEqual" allowBlank="1" showInputMessage="1" showErrorMessage="1" promptTitle="Jumlah Pekerjaan Swasta" prompt="Jumlah Pekerja Swasta Laki-Laki" sqref="G108">
      <formula1>0</formula1>
    </dataValidation>
    <dataValidation type="whole" operator="greaterThanOrEqual" allowBlank="1" showInputMessage="1" showErrorMessage="1" promptTitle="Bumil Miliki Jamban Layak" prompt=" " sqref="G229">
      <formula1>0</formula1>
    </dataValidation>
    <dataValidation type="whole" operator="greaterThanOrEqual" allowBlank="1" showInputMessage="1" showErrorMessage="1" promptTitle="Jlh Frek Lembaga Nelayan" prompt="(Kali/Thn)" sqref="G331">
      <formula1>0</formula1>
    </dataValidation>
    <dataValidation type="list" showInputMessage="1" showErrorMessage="1" promptTitle="Tidak ada Mediator?" prompt="Keterangan:&#10;0 : Tidak&#10;1 : Ya" sqref="G400">
      <formula1>"0,1"</formula1>
    </dataValidation>
    <dataValidation type="whole" operator="greaterThanOrEqual" allowBlank="1" showInputMessage="1" showErrorMessage="1" promptTitle="Jlh Anak Usia &gt;2-6 Tahun" prompt=" " sqref="G258">
      <formula1>0</formula1>
    </dataValidation>
    <dataValidation allowBlank="1" showInputMessage="1" showErrorMessage="1" promptTitle="Operator lainnya" prompt="Operator / provider telepon seluler lainnya dapat menerima sinyal (sebutkan)" sqref="G500"/>
    <dataValidation type="list" allowBlank="1" showInputMessage="1" showErrorMessage="1" promptTitle="Adanya PMKS Lanjut Usia Trlantar" prompt="Keterangan:&#10;0 : Tidak Ada&#10;1 : Ada" sqref="G431">
      <formula1>"0,1"</formula1>
    </dataValidation>
    <dataValidation type="whole" operator="greaterThanOrEqual" allowBlank="1" showInputMessage="1" showErrorMessage="1" promptTitle="Jlh KK BAB Jamban Bersama" prompt="Input dengan angka" sqref="G471">
      <formula1>0</formula1>
    </dataValidation>
    <dataValidation type="list" showInputMessage="1" showErrorMessage="1" promptTitle="Kehadiran Warga Acara Lainnya" prompt="Keterangan:&#10;0 : Tidak&#10;1 : Ya" sqref="G378">
      <formula1>"0,1"</formula1>
    </dataValidation>
    <dataValidation type="whole" operator="greaterThanOrEqual" allowBlank="1" showInputMessage="1" showErrorMessage="1" promptTitle="Bumil Kunjungan RESTI" prompt=" " sqref="G227">
      <formula1>0</formula1>
    </dataValidation>
    <dataValidation type="list" showInputMessage="1" showErrorMessage="1" promptTitle="Ada tidaknya PKK?" prompt="Keterangan: &#10;0 : Tidak Ada&#10;1 : Ada " sqref="G320">
      <formula1>"0,1"</formula1>
    </dataValidation>
    <dataValidation type="whole" operator="greaterThanOrEqual" allowBlank="1" showInputMessage="1" showErrorMessage="1" promptTitle="Jlh Fasilitas Lap Futsal" prompt="(Unit)" sqref="G347">
      <formula1>0</formula1>
    </dataValidation>
    <dataValidation type="whole" operator="greaterThanOrEqual" allowBlank="1" showInputMessage="1" showErrorMessage="1" promptTitle="Jumlah Pekerjaan Dokter" prompt="Jumlah Pekerja Dokter Laki-Laki" sqref="G116">
      <formula1>0</formula1>
    </dataValidation>
    <dataValidation allowBlank="1" showInputMessage="1" showErrorMessage="1" promptTitle="Bid Pembin Kmasyrkt Desa Th 2020" prompt="Kebudayaan dan Keagamaan Tahun 2020" sqref="G749"/>
    <dataValidation type="list" allowBlank="1" showInputMessage="1" showErrorMessage="1" promptTitle="Perubahan Produk laut" prompt="Produksi produksi hasil tangkapan laut&#10;0: Ya, Terdapat Penurunan&#10;1: Ya, Terdapat Peningkatan" sqref="G522">
      <formula1>"0,1"</formula1>
    </dataValidation>
    <dataValidation type="list" showInputMessage="1" showErrorMessage="1" promptTitle="Air Minum dari Meteran PAM/PDAM" prompt="Keterangan:&#10;0 : Tidak&#10;1 : Ya" sqref="G449">
      <formula1>"0,1"</formula1>
    </dataValidation>
    <dataValidation type="list" allowBlank="1" showInputMessage="1" showErrorMessage="1" promptTitle="Terdapat Peta Desa dari Bupati" prompt="0: Tidak Ada&#10;1: Ada" sqref="G29">
      <formula1>"0,1"</formula1>
    </dataValidation>
    <dataValidation type="list" showInputMessage="1" showErrorMessage="1" promptTitle="Tersedia Rumah Sakit" prompt="0: Tidak Ada&#10;1: Ada&#10;&#10;" sqref="G136">
      <formula1>"0,1"</formula1>
    </dataValidation>
    <dataValidation type="whole" operator="greaterThanOrEqual" allowBlank="1" showInputMessage="1" showErrorMessage="1" promptTitle="Frek Kejadian Bencana" prompt="Gunung Meletus&#10;(Kali/Tahun)" sqref="G661">
      <formula1>0</formula1>
    </dataValidation>
    <dataValidation type="list" showInputMessage="1" showErrorMessage="1" promptTitle="Tdapat Bumdesa Perantara" prompt="Terdapat Bumdesa Perantara Bidang Toko/Kios&#10;0: Tidak Ada&#10;1: Ada" sqref="G610">
      <formula1>"0,1"</formula1>
    </dataValidation>
    <dataValidation type="whole" operator="greaterThanOrEqual" allowBlank="1" showInputMessage="1" showErrorMessage="1" promptTitle="Bid Pelaks Pembangun PemDes 2019" prompt="Pariwisata Tahun 2019" sqref="G731">
      <formula1>0</formula1>
    </dataValidation>
    <dataValidation allowBlank="1" showInputMessage="1" showErrorMessage="1" promptTitle="Tanggal" prompt="DD/MM/YYYY" sqref="G7"/>
    <dataValidation allowBlank="1" showInputMessage="1" showErrorMessage="1" promptTitle="Tanggal" prompt="DD/MM/YYYY" sqref="G15"/>
    <dataValidation type="whole" operator="greaterThanOrEqual" allowBlank="1" showInputMessage="1" showErrorMessage="1" promptTitle="Penduduk Berdasarkan Usia" prompt="65 Tahun ke Atas" sqref="G96">
      <formula1>0</formula1>
    </dataValidation>
    <dataValidation allowBlank="1" showInputMessage="1" showErrorMessage="1" promptTitle="Adanya Lembaga lainnya" prompt="(Sebutkan)" sqref="G339"/>
    <dataValidation type="list" operator="greaterThan" allowBlank="1" showInputMessage="1" showErrorMessage="1" promptTitle="Produk Unggulan Kedua Desa" prompt="1. Padi&#10;2. Jagung&#10;3. Kelapa Sawit&#10;4. Karet Tebu&#10;5. Kakao&#10;6. Kelapa&#10;7. Kopi&#10;8. Cengkeh&#10;9. Tembakau&#10;10. Lada&#10;11. Lainnya" sqref="G518">
      <formula1>"1,2,3,4,5,6,7,8,9,10,11"</formula1>
    </dataValidation>
    <dataValidation type="whole" operator="greaterThanOrEqual" allowBlank="1" showInputMessage="1" showErrorMessage="1" promptTitle="Jlh Guru TK" prompt=" " sqref="G303">
      <formula1>0</formula1>
    </dataValidation>
    <dataValidation allowBlank="1" showInputMessage="1" showErrorMessage="1" prompt="Permendagri No.137 Tahun 2017" sqref="G17:G24"/>
    <dataValidation type="decimal" operator="greaterThanOrEqual" allowBlank="1" showInputMessage="1" showErrorMessage="1" promptTitle="Jarak SD/MI T'dekat" prompt=" " sqref="G264">
      <formula1>0</formula1>
    </dataValidation>
    <dataValidation allowBlank="1" showInputMessage="1" showErrorMessage="1" promptTitle="Bidang PMD Tahun 2020" prompt="Peningkatan Kapasitas Aparatur Desa Tahun 2020" sqref="G764"/>
    <dataValidation type="whole" operator="greaterThanOrEqual" allowBlank="1" showInputMessage="1" showErrorMessage="1" promptTitle="Bid Pelaks Pembangun PemDes 2020" prompt="Lingkungan Hidup Tahun 2020" sqref="G737">
      <formula1>0</formula1>
    </dataValidation>
    <dataValidation type="list" showInputMessage="1" showErrorMessage="1" promptTitle="Tdapat Bumdesa Perdagangan" prompt="Terdapat Bumdesa Perdagangan Bidang Pertanian&#10;0: Tidak Ada&#10;1: Ada" sqref="G591">
      <formula1>"0,1"</formula1>
    </dataValidation>
    <dataValidation allowBlank="1" showInputMessage="1" showErrorMessage="1" promptTitle="Bidang PMD Tahun 2019" prompt="Koperasi Tahun 2019" sqref="G758"/>
    <dataValidation type="list" allowBlank="1" showInputMessage="1" showErrorMessage="1" promptTitle="Ketersediaan Poskesede/Polindes" prompt="0: Tidak Ada&#10;1: Ada" sqref="G185">
      <formula1>"0,1"</formula1>
    </dataValidation>
    <dataValidation type="whole" operator="greaterThanOrEqual" allowBlank="1" showInputMessage="1" showErrorMessage="1" promptTitle="Bid Pelaks Pembangun PemDes 2019" prompt="Energi dan Sumber Daya Mineral Tahun 2019" sqref="G730">
      <formula1>0</formula1>
    </dataValidation>
    <dataValidation type="decimal" operator="greaterThanOrEqual" allowBlank="1" showInputMessage="1" showErrorMessage="1" promptTitle="Jarak SMP/MTs T'dekat" prompt=" " sqref="G268">
      <formula1>0</formula1>
    </dataValidation>
    <dataValidation type="whole" operator="greaterThanOrEqual" allowBlank="1" showInputMessage="1" showErrorMessage="1" promptTitle="Jlh Tunarungu &lt;20thn Sekolah" prompt=" " sqref="G284">
      <formula1>0</formula1>
    </dataValidation>
    <dataValidation type="whole" operator="greaterThanOrEqual" allowBlank="1" showInputMessage="1" showErrorMessage="1" promptTitle="Jlh KK yg Miliki Rumah Permanen" prompt="Input Dengan Angka" sqref="G441">
      <formula1>0</formula1>
    </dataValidation>
    <dataValidation allowBlank="1" showInputMessage="1" showErrorMessage="1" prompt="Nama Akun Instragram Desa" sqref="G36"/>
    <dataValidation type="list" operator="greaterThanOrEqual" showInputMessage="1" showErrorMessage="1" promptTitle="Info APBDes (Papan Informasi)" prompt="0: Tidak&#10;1: Ya" sqref="G704">
      <formula1>"0,1"</formula1>
    </dataValidation>
    <dataValidation type="list" showInputMessage="1" showErrorMessage="1" promptTitle="Terdapat Kelmpk Lembaga Nelayan?" prompt="Keterangan:&#10;0 : Tidak Ada&#10;1 : Ada" sqref="G330">
      <formula1>"0,1"</formula1>
    </dataValidation>
    <dataValidation type="whole" operator="greaterThanOrEqual" allowBlank="1" showInputMessage="1" showErrorMessage="1" promptTitle="Kepala Dusun" prompt="Kepala Dusun Perempuan" sqref="G66">
      <formula1>0</formula1>
    </dataValidation>
    <dataValidation type="whole" operator="greaterThanOrEqual" allowBlank="1" showInputMessage="1" showErrorMessage="1" promptTitle="Ketua RT" prompt="Ketua RT Perempuan" sqref="G70">
      <formula1>0</formula1>
    </dataValidation>
    <dataValidation allowBlank="1" showInputMessage="1" showErrorMessage="1" prompt="Nama Akun Twitter Desa" sqref="G37"/>
    <dataValidation type="list" showInputMessage="1" showErrorMessage="1" promptTitle="Tersedia Apotik" prompt="0: Tidak Ada&#10;1: Ada&#10;&#10;" sqref="G172">
      <formula1>"0,1"</formula1>
    </dataValidation>
    <dataValidation type="list" showInputMessage="1" showErrorMessage="1" promptTitle="Terdapat Kelompok Peternakan?" prompt="Keterangan:&#10;0 : Tidak Ada&#10;1 : Ada" sqref="G332">
      <formula1>"0,1"</formula1>
    </dataValidation>
    <dataValidation type="whole" operator="greaterThanOrEqual" allowBlank="1" showInputMessage="1" showErrorMessage="1" promptTitle="Jlh Frek Lemb/Kel/Orgn U Ternak" prompt="(Kali/Thn)" sqref="G333">
      <formula1>0</formula1>
    </dataValidation>
    <dataValidation allowBlank="1" showInputMessage="1" showErrorMessage="1" promptTitle="Bid P Bencna, Mdesak, Drrat 2020" prompt="Total Bidang Penanggulangan Bencana, Keadaan Mendesak dan Darurat Desa Tahun 2020" sqref="G774"/>
    <dataValidation type="list" allowBlank="1" showInputMessage="1" showErrorMessage="1" promptTitle="Terdapat Balita Gizi Buruk?" prompt="Keterangan: &#10;0 : Tidak Ada&#10;1 : Ada" sqref="G206">
      <formula1>"0,1"</formula1>
    </dataValidation>
    <dataValidation allowBlank="1" showInputMessage="1" showErrorMessage="1" promptTitle="Sumber Pendapatan Desa 2019-2020" prompt="Total Bagi Hasil Pajak &amp; Retribusi Daerah 2020" sqref="G683"/>
    <dataValidation type="whole" operator="greaterThanOrEqual" allowBlank="1" showInputMessage="1" showErrorMessage="1" promptTitle="Jlh Kelompok Seni Adat &amp; Budaya" prompt="(Kelompok)" sqref="G374">
      <formula1>0</formula1>
    </dataValidation>
    <dataValidation type="whole" operator="greaterThanOrEqual" allowBlank="1" showInputMessage="1" showErrorMessage="1" promptTitle="Jlh Frek Lembaga Tani" prompt="(Kali/Thn)" sqref="G329">
      <formula1>0</formula1>
    </dataValidation>
    <dataValidation type="whole" operator="greaterThanOrEqual" allowBlank="1" showInputMessage="1" showErrorMessage="1" promptTitle="Bid Pelaks Pembangun PemDes 2020" prompt="Energi dan Sumber Daya Mineral Tahun 2020" sqref="G739">
      <formula1>0</formula1>
    </dataValidation>
    <dataValidation allowBlank="1" showInputMessage="1" showErrorMessage="1" promptTitle="Jenis Konflik" prompt="Jenis Konflik Lainnya, Sebutkan" sqref="G392"/>
    <dataValidation type="whole" operator="greaterThanOrEqual" allowBlank="1" showInputMessage="1" showErrorMessage="1" promptTitle="Waktu Tempuh SMU/MA/SMK T'dekat" prompt=" " sqref="G273">
      <formula1>0</formula1>
    </dataValidation>
    <dataValidation type="whole" operator="greaterThanOrEqual" allowBlank="1" showInputMessage="1" showErrorMessage="1" promptTitle="Jlh Tunadaksa &lt;20thn Sekolah" prompt=" " sqref="G288">
      <formula1>0</formula1>
    </dataValidation>
    <dataValidation type="whole" operator="greaterThanOrEqual" allowBlank="1" showInputMessage="1" showErrorMessage="1" promptTitle="Jarak RA T'dekat" prompt=" " sqref="G299">
      <formula1>0</formula1>
    </dataValidation>
    <dataValidation type="list" showInputMessage="1" showErrorMessage="1" promptTitle="Tdapat Bumdesa Perdagangan" prompt="Terdapat Bumdesa Perdagangan Bidang Perkebunan&#10;0: Tidak Ada&#10;1: Ada" sqref="G593">
      <formula1>"0,1"</formula1>
    </dataValidation>
    <dataValidation type="whole" operator="greaterThanOrEqual" allowBlank="1" showInputMessage="1" showErrorMessage="1" promptTitle="Bid Penyelenggaraan PemDes 2020" prompt="Adminsitrasi Kependudukan, Pencatatan, Sipil, Statistik dan Kearsipan Tahun 2020" sqref="G719">
      <formula1>0</formula1>
    </dataValidation>
    <dataValidation type="whole" operator="greaterThanOrEqual" allowBlank="1" showInputMessage="1" showErrorMessage="1" promptTitle="Jlh KK Manfaatkn E-Panas Bumi" prompt=" " sqref="G487">
      <formula1>0</formula1>
    </dataValidation>
    <dataValidation type="list" operator="greaterThanOrEqual" showInputMessage="1" showErrorMessage="1" promptTitle="Info APBDes (Website)" prompt="0: Tidak&#10;1: Ya" sqref="G706">
      <formula1>"0,1"</formula1>
    </dataValidation>
    <dataValidation type="whole" operator="greaterThanOrEqual" allowBlank="1" showInputMessage="1" showErrorMessage="1" promptTitle="Jlh Kejadian Konfik" prompt="Antara Kelompok Masyarakat dengan Aparat Pemerinah&#10;(Kasus)" sqref="G387">
      <formula1>0</formula1>
    </dataValidation>
    <dataValidation type="whole" operator="greaterThanOrEqual" allowBlank="1" showInputMessage="1" showErrorMessage="1" promptTitle="Sekretaris Desa Perempuan" prompt=" " sqref="G44">
      <formula1>0</formula1>
    </dataValidation>
    <dataValidation type="list" showInputMessage="1" showErrorMessage="1" promptTitle="Mayoritas Warga Pakai Parabola" prompt="0: Tidak Ada&#10;1: Ya, Sebagian Kecil&#10;2: Ya, Sebagian Besar" sqref="G511">
      <formula1>"0,1,2"</formula1>
    </dataValidation>
    <dataValidation type="list" allowBlank="1" showInputMessage="1" showErrorMessage="1" promptTitle="Terdapat Tanah Kas Desa/ Ulayat" prompt="0: Tidak Ada&#10;1: Ada" sqref="G694">
      <formula1>"0,1"</formula1>
    </dataValidation>
    <dataValidation type="list" allowBlank="1" showInputMessage="1" showErrorMessage="1" promptTitle="Jenis Kelamin Plt/ Kelapa Desa" prompt="1. Laki- Laki&#10;2. Perempuan" sqref="G31">
      <formula1>"1, 2"</formula1>
    </dataValidation>
    <dataValidation type="whole" operator="greaterThanOrEqual" allowBlank="1" showInputMessage="1" showErrorMessage="1" promptTitle="Konseling" prompt="Jlh Ortu/P'asuh Perempuan Ikut Konseling" sqref="G242">
      <formula1>0</formula1>
    </dataValidation>
    <dataValidation type="list" showInputMessage="1" showErrorMessage="1" promptTitle="Operator lainnya" prompt="Operator / provider telepon seluler lainnya dapat menerima sinyal&#10;0: Tidak&#10;1: Ya" sqref="G499">
      <formula1>"0,1"</formula1>
    </dataValidation>
    <dataValidation type="whole" operator="greaterThanOrEqual" allowBlank="1" showInputMessage="1" showErrorMessage="1" promptTitle="Penduduk Berdasarkan Usia" prompt="40 - 64 Tahun" sqref="G95">
      <formula1>0</formula1>
    </dataValidation>
    <dataValidation type="list" showInputMessage="1" showErrorMessage="1" promptTitle="ada Kejadian Luar Biasa Penyakit" prompt="Keterangan:&#10;0 : Tidak Ada&#10;1 : Ada" sqref="G208">
      <formula1>"0,1"</formula1>
    </dataValidation>
    <dataValidation type="list" allowBlank="1" showInputMessage="1" showErrorMessage="1" promptTitle="ada tidaknya kematian bayi" prompt="Keterangan:&#10;0 : Tidak Ada&#10;1 : Ada" sqref="G204">
      <formula1>"0,1"</formula1>
    </dataValidation>
    <dataValidation allowBlank="1" showInputMessage="1" showErrorMessage="1" promptTitle="Sumber Pendapatan Desa 2019-2020" prompt="Total Sumber Pendapatan Lainnya Tahun 2019" sqref="G692"/>
    <dataValidation type="list" showInputMessage="1" showErrorMessage="1" promptTitle="Tdapat Bumdesa Perantara" prompt="Terdapat Bumdesa Perantara&#10;0: Tidak Ada&#10;1: Ada" sqref="G607">
      <formula1>"0,1"</formula1>
    </dataValidation>
    <dataValidation type="list" showInputMessage="1" showErrorMessage="1" promptTitle="Ada Tidaknya Karang Taruna" prompt="Keterangan:&#10;0 : Tidak Ada&#10;1 : Ada" sqref="G318">
      <formula1>"0,1"</formula1>
    </dataValidation>
    <dataValidation type="whole" operator="greaterThanOrEqual" allowBlank="1" showInputMessage="1" showErrorMessage="1" promptTitle="Staf Petugas Desa" prompt="Staf Petugas Desa Laki-Laki" sqref="G57">
      <formula1>0</formula1>
    </dataValidation>
    <dataValidation type="list" showInputMessage="1" showErrorMessage="1" promptTitle="Tersedianya POS" prompt="Terdapat kantor pos / pos pembantu / rumah pos / pos keliling di Desa&#10;0: Tidak Ada&#10;1: Ada" sqref="G556">
      <formula1>"0,1"</formula1>
    </dataValidation>
    <dataValidation type="whole" operator="greaterThanOrEqual" allowBlank="1" showInputMessage="1" showErrorMessage="1" promptTitle="Jlh Frek Karang Taruna" prompt="(Kali/Thn) " sqref="G319">
      <formula1>0</formula1>
    </dataValidation>
    <dataValidation type="list" allowBlank="1" showInputMessage="1" showErrorMessage="1" promptTitle="Adanya PMKS Korban NAPZA" prompt="Keterangan:&#10;0 : Tidak Ada&#10;1 : Ada" sqref="G432">
      <formula1>"0,1"</formula1>
    </dataValidation>
    <dataValidation type="whole" operator="greaterThanOrEqual" allowBlank="1" showInputMessage="1" showErrorMessage="1" promptTitle="Bid Pelaks Pembangun PemDes 2020" prompt="Pendidikan Tahun 2020" sqref="G733">
      <formula1>0</formula1>
    </dataValidation>
    <dataValidation allowBlank="1" showInputMessage="1" showErrorMessage="1" promptTitle="Alamat Email Bumdesa" prompt=" " sqref="G636"/>
    <dataValidation type="whole" operator="greaterThanOrEqual" allowBlank="1" showInputMessage="1" showErrorMessage="1" promptTitle="Jlh Tunagrahita &lt;20thn Sekolah" prompt=" " sqref="G280">
      <formula1>0</formula1>
    </dataValidation>
    <dataValidation type="list" showInputMessage="1" showErrorMessage="1" promptTitle="Tdapat Bumdesa Pariwisata" prompt="Terdapat Bumdesa Parawisita &#10;0: Tidak Ada&#10;1: Ada" sqref="G618">
      <formula1>"0,1"</formula1>
    </dataValidation>
    <dataValidation type="whole" operator="greaterThanOrEqual" allowBlank="1" showInputMessage="1" showErrorMessage="1" promptTitle="LPM dan Anggota" prompt="LPM dan Anggota Perempuan" sqref="G62">
      <formula1>0</formula1>
    </dataValidation>
    <dataValidation allowBlank="1" showInputMessage="1" showErrorMessage="1" promptTitle="Sumber Pendapatan Desa 2019-2020" prompt="Total Bantuan Kabupaten/Kota Tahun 2019" sqref="G690"/>
    <dataValidation allowBlank="1" showInputMessage="1" showErrorMessage="1" prompt="Hari Besar Perayaan Adat Lainnya selain Disebutkan" sqref="G379"/>
    <dataValidation type="list" allowBlank="1" showInputMessage="1" showErrorMessage="1" promptTitle="Fungsi Poskesdes/Polindes" prompt="0: Tidak Berfungsi/ Tidak Aktif&#10;1: Berfungsi/ Aktif" sqref="G188">
      <formula1>"0,1"</formula1>
    </dataValidation>
    <dataValidation type="whole" operator="greaterThanOrEqual" allowBlank="1" showInputMessage="1" showErrorMessage="1" promptTitle="Bumil Cek 4x slama khamilan" prompt=" " sqref="G220">
      <formula1>0</formula1>
    </dataValidation>
    <dataValidation type="whole" operator="greaterThanOrEqual" allowBlank="1" showInputMessage="1" showErrorMessage="1" promptTitle="Jlh Tunalaras &lt;20thn tdk sklh" prompt=" " sqref="G287">
      <formula1>0</formula1>
    </dataValidation>
    <dataValidation type="decimal" operator="greaterThanOrEqual" allowBlank="1" showInputMessage="1" showErrorMessage="1" promptTitle="Jarak SMU/MA/SMK T'dekat" prompt=" " sqref="G272">
      <formula1>0</formula1>
    </dataValidation>
    <dataValidation type="whole" operator="greaterThanOrEqual" allowBlank="1" showInputMessage="1" showErrorMessage="1" promptTitle="Bid Pelaks Pembangun PemDes 2019" prompt="Perhubungan Tahun 2019" sqref="G729">
      <formula1>0</formula1>
    </dataValidation>
    <dataValidation type="whole" operator="greaterThanOrEqual" allowBlank="1" showInputMessage="1" showErrorMessage="1" promptTitle="Kepala Seksi Kesejahteraan" prompt="Kepala Seksi Kesejahteraan Laki-Laki" sqref="G53">
      <formula1>0</formula1>
    </dataValidation>
    <dataValidation allowBlank="1" showInputMessage="1" showErrorMessage="1" promptTitle="Bidang PMD Tahun 2019" prompt="Pertanian dan Peternakan Tahun 2019" sqref="G755"/>
    <dataValidation type="whole" operator="greaterThanOrEqual" allowBlank="1" showInputMessage="1" showErrorMessage="1" promptTitle="Bid Penyelenggaraan PemDes 2019" prompt="Tata Praja Pemerintah, Perencanaan, Keuangan, Pelaporan Tahun 2019" sqref="G714">
      <formula1>0</formula1>
    </dataValidation>
    <dataValidation type="whole" operator="greaterThanOrEqual" allowBlank="1" showInputMessage="1" showErrorMessage="1" promptTitle="Jlh KPMD Aktif" prompt="(Orang)" sqref="G673">
      <formula1>0</formula1>
    </dataValidation>
    <dataValidation type="whole" operator="greaterThanOrEqual" allowBlank="1" showInputMessage="1" showErrorMessage="1" promptTitle="Frek Kejadian Bencana" prompt="Gempa&#10;(Kali/Tahun)" sqref="G657">
      <formula1>0</formula1>
    </dataValidation>
    <dataValidation type="whole" operator="greaterThanOrEqual" allowBlank="1" showInputMessage="1" showErrorMessage="1" promptTitle="Waktu Tempuh" prompt="Diukur dari Kantor Desa atau Pusat Keramaian&#10;Menggunakan Kendaraan Bermotor" sqref="G134">
      <formula1>0</formula1>
    </dataValidation>
    <dataValidation type="whole" operator="greaterThanOrEqual" allowBlank="1" showInputMessage="1" showErrorMessage="1" promptTitle="Waktu Tempuh" prompt="Diukur dari Kantor Desa atau Pusat Keramaian&#10;Menggunakan Kendaraan Bermotor" sqref="G138">
      <formula1>0</formula1>
    </dataValidation>
    <dataValidation type="whole" operator="greaterThanOrEqual" allowBlank="1" showInputMessage="1" showErrorMessage="1" promptTitle="Waktu Tempuh" prompt="Diukur dari Kantor Desa atau Pusat Keramaian&#10;Menggunakan Kendaraan Bermotor" sqref="G142">
      <formula1>0</formula1>
    </dataValidation>
    <dataValidation type="whole" operator="greaterThanOrEqual" allowBlank="1" showInputMessage="1" showErrorMessage="1" promptTitle="Waktu Tempuh" prompt="Diukur dari Kantor Desa atau Pusat Keramaian&#10;Menggunakan Kendaraan Bermotor" sqref="G146">
      <formula1>0</formula1>
    </dataValidation>
    <dataValidation type="whole" operator="greaterThanOrEqual" allowBlank="1" showInputMessage="1" showErrorMessage="1" promptTitle="Waktu Tempuh" prompt="Diukur dari Kantor Desa atau Pusat Keramaian&#10;Menggunakan Kendaraan Bermotor" sqref="G150">
      <formula1>0</formula1>
    </dataValidation>
    <dataValidation type="whole" operator="greaterThanOrEqual" allowBlank="1" showInputMessage="1" showErrorMessage="1" promptTitle="Waktu Tempuh" prompt="Diukur dari Kantor Desa atau Pusat Keramaian&#10;Menggunakan Kendaraan Bermotor" sqref="G154">
      <formula1>0</formula1>
    </dataValidation>
    <dataValidation type="whole" operator="greaterThanOrEqual" allowBlank="1" showInputMessage="1" showErrorMessage="1" promptTitle="Waktu Tempuh" prompt="Diukur dari Kantor Desa atau Pusat Keramaian&#10;Menggunakan Kendaraan Bermotor" sqref="G158">
      <formula1>0</formula1>
    </dataValidation>
    <dataValidation type="whole" operator="greaterThanOrEqual" allowBlank="1" showInputMessage="1" showErrorMessage="1" promptTitle="Waktu Tempuh" prompt="Diukur dari Kantor Desa atau Pusat Keramaian&#10;Menggunakan Kendaraan Bermotor" sqref="G162">
      <formula1>0</formula1>
    </dataValidation>
    <dataValidation type="whole" operator="greaterThanOrEqual" allowBlank="1" showInputMessage="1" showErrorMessage="1" promptTitle="Waktu Tempuh" prompt="Diukur dari Kantor Desa atau Pusat Keramaian&#10;Menggunakan Kendaraan Bermotor" sqref="G166">
      <formula1>0</formula1>
    </dataValidation>
    <dataValidation type="whole" operator="greaterThanOrEqual" allowBlank="1" showInputMessage="1" showErrorMessage="1" promptTitle="Waktu Tempuh" prompt="Diukur dari Kantor Desa atau Pusat Keramaian&#10;Menggunakan Kendaraan Bermotor" sqref="G170">
      <formula1>0</formula1>
    </dataValidation>
    <dataValidation type="whole" operator="greaterThanOrEqual" allowBlank="1" showInputMessage="1" showErrorMessage="1" promptTitle="Waktu Tempuh" prompt="Diukur dari Kantor Desa atau Pusat Keramaian&#10;Menggunakan Kendaraan Bermotor" sqref="G174">
      <formula1>0</formula1>
    </dataValidation>
    <dataValidation type="list" showInputMessage="1" showErrorMessage="1" promptTitle="Air Minum dari Sumur" prompt="Keterangan:&#10;0 : Tidak&#10;1 : Ya" sqref="G452">
      <formula1>"0,1"</formula1>
    </dataValidation>
    <dataValidation type="whole" operator="greaterThanOrEqual" allowBlank="1" showInputMessage="1" showErrorMessage="1" promptTitle="Jlh Anak 0-2 Thn Jamban Layak" prompt=" " sqref="G247">
      <formula1>0</formula1>
    </dataValidation>
    <dataValidation type="whole" operator="greaterThanOrEqual" allowBlank="1" showInputMessage="1" showErrorMessage="1" promptTitle="Jlh PAUD Pemerintah " prompt="(Unit)" sqref="G292">
      <formula1>0</formula1>
    </dataValidation>
    <dataValidation type="whole" operator="greaterThanOrEqual" allowBlank="1" showInputMessage="1" showErrorMessage="1" promptTitle="Jarak Kantor Pos T'dekat" prompt="(Meter)" sqref="G557">
      <formula1>0</formula1>
    </dataValidation>
    <dataValidation type="list" allowBlank="1" showInputMessage="1" showErrorMessage="1" promptTitle="Kondisi KK Miliki Rumah Permanen" prompt="1. Baik&#10;2. Sedang&#10;3. Rusak" sqref="G442">
      <formula1>"1,2,3"</formula1>
    </dataValidation>
    <dataValidation type="list" showInputMessage="1" showErrorMessage="1" promptTitle="Tdapat Bumdesa Keuangan" prompt="Terdapat Bumdesa Keuangan Bidang BRI Link &#10;0: Tidak Ada&#10;1: Ada" sqref="G602">
      <formula1>"0,1"</formula1>
    </dataValidation>
    <dataValidation type="whole" operator="greaterThanOrEqual" allowBlank="1" showInputMessage="1" showErrorMessage="1" promptTitle="Posyandu Melakukan Kegiatan /bln" prompt="Input Menggunakan Angka" sqref="G191">
      <formula1>0</formula1>
    </dataValidation>
    <dataValidation allowBlank="1" showInputMessage="1" showErrorMessage="1" promptTitle="Nama Ketua Bumdesa" prompt=" " sqref="G631"/>
    <dataValidation type="list" showInputMessage="1" showErrorMessage="1" promptTitle="Tdapat Bumdesa Perdagangan" prompt="Terdapat Bumdesa Perdagangan Bidang Peternakan &#10;0: Tidak Ada&#10;1: Ada" sqref="G595">
      <formula1>"0,1"</formula1>
    </dataValidation>
    <dataValidation allowBlank="1" showInputMessage="1" showErrorMessage="1" promptTitle="Jabatan Informan" prompt=" " sqref="G13"/>
    <dataValidation type="list" showInputMessage="1" showErrorMessage="1" promptTitle="Terdapat PJU" prompt="0: Tidak Ada&#10;1: Ada" sqref="G490">
      <formula1>"0,1"</formula1>
    </dataValidation>
    <dataValidation type="whole" operator="greaterThanOrEqual" allowBlank="1" showInputMessage="1" showErrorMessage="1" promptTitle="Kepala Urusan Perencanaan" prompt="Kepala Urusan Perencanaan Perempuan" sqref="G50">
      <formula1>0</formula1>
    </dataValidation>
    <dataValidation type="whole" operator="greaterThanOrEqual" allowBlank="1" showInputMessage="1" showErrorMessage="1" promptTitle="Jlh KK Manfaatkn Energi Gas" prompt=" " sqref="G484">
      <formula1>0</formula1>
    </dataValidation>
    <dataValidation type="whole" operator="greaterThanOrEqual" allowBlank="1" showInputMessage="1" showErrorMessage="1" promptTitle="Jlh KK Miliki Rumah Non Permanen" prompt="Input Dengan Angka" sqref="G445">
      <formula1>0</formula1>
    </dataValidation>
    <dataValidation type="list" showInputMessage="1" showErrorMessage="1" promptTitle="Sumber Energi PJU Diesel Non PLN" prompt="0: Tidak Ada&#10;1: Ada" sqref="G492">
      <formula1>"0,1"</formula1>
    </dataValidation>
    <dataValidation type="decimal" operator="greaterThanOrEqual" allowBlank="1" showInputMessage="1" showErrorMessage="1" promptTitle="Poliklinik/Balai P'obatan Tdekat" prompt="(Meter)" sqref="G161">
      <formula1>0</formula1>
    </dataValidation>
    <dataValidation allowBlank="1" showInputMessage="1" showErrorMessage="1" prompt="No Telp Kantor Desa Aktif" sqref="G33"/>
    <dataValidation type="list" showInputMessage="1" showErrorMessage="1" promptTitle="Terdapat Kelompok Arisan?" prompt="Keterangan:&#10;0 : Tidak Ada&#10;1 : Ada" sqref="G326">
      <formula1>"0,1"</formula1>
    </dataValidation>
    <dataValidation type="list" showInputMessage="1" showErrorMessage="1" promptTitle="Tdapat Bumdesa Keuangan" prompt="Terdapat Bumdesa Keuangan Bidang Koperasi &#10;0: Tidak Ada&#10;1: Ada" sqref="G605">
      <formula1>"0,1"</formula1>
    </dataValidation>
    <dataValidation allowBlank="1" showInputMessage="1" showErrorMessage="1" promptTitle="Bidang PMD Tahun 2019" prompt="Dukungan Penanaman Modal Tahun 2019" sqref="G759"/>
    <dataValidation type="list" allowBlank="1" showInputMessage="1" showErrorMessage="1" promptTitle="Kematian Balita di Desa" prompt="Keterangan&#10;0 : Tidak Ada&#10;1 : Ada" sqref="G202">
      <formula1>"0,1"</formula1>
    </dataValidation>
    <dataValidation allowBlank="1" showInputMessage="1" showErrorMessage="1" promptTitle="Nama Pengelola Bumdesa" prompt=" " sqref="G630"/>
    <dataValidation type="whole" operator="greaterThanOrEqual" allowBlank="1" showInputMessage="1" showErrorMessage="1" promptTitle="Jumlah Pekerja Bidan" prompt=" " sqref="G118">
      <formula1>0</formula1>
    </dataValidation>
    <dataValidation type="list" showInputMessage="1" showErrorMessage="1" promptTitle="Air Minum dari Kemasan" prompt="Keterangan:&#10;0 : Tidak&#10;1 : Ya" sqref="G448">
      <formula1>"0,1"</formula1>
    </dataValidation>
    <dataValidation type="whole" operator="greaterThanOrEqual" allowBlank="1" showInputMessage="1" showErrorMessage="1" promptTitle="Jumlah Pekerjaan Swasta" prompt="Jumlah Pekerja Swasta Perempuan" sqref="G109">
      <formula1>0</formula1>
    </dataValidation>
    <dataValidation type="whole" operator="greaterThanOrEqual" allowBlank="1" showInputMessage="1" showErrorMessage="1" promptTitle="Jumlah Pekerjaan Buruh Pabrik" prompt="Jumlah Pekerja Buruh Pabrik Perempuan" sqref="G105">
      <formula1>0</formula1>
    </dataValidation>
    <dataValidation type="whole" operator="greaterThanOrEqual" allowBlank="1" showInputMessage="1" showErrorMessage="1" promptTitle="Waktu Tempuh SMP/MTs T'dekat" prompt=" " sqref="G269">
      <formula1>0</formula1>
    </dataValidation>
    <dataValidation type="list" showInputMessage="1" showErrorMessage="1" promptTitle="Hotel/Penginapan" prompt="Terdapat hotel atau penginapan di Desa&#10;0 : Tidak Ada&#10;1 : Ada" sqref="G548">
      <formula1>"0,1"</formula1>
    </dataValidation>
    <dataValidation type="whole" operator="greaterThanOrEqual" allowBlank="1" showInputMessage="1" showErrorMessage="1" promptTitle="Jumlah KK Sumber Listrik PLN" prompt=" " sqref="G478">
      <formula1>0</formula1>
    </dataValidation>
    <dataValidation allowBlank="1" showInputMessage="1" showErrorMessage="1" promptTitle="Sumber Pangan diKonsumsi" prompt="(Sebutkan)" sqref="G676"/>
    <dataValidation allowBlank="1" showInputMessage="1" showErrorMessage="1" promptTitle="Alamat Kantor Desa" prompt="Alamat Lengkap Kantor Desa" sqref="G27"/>
    <dataValidation type="list" showInputMessage="1" showErrorMessage="1" promptTitle="Air Minum dari Mata Air" prompt="Keterangan:&#10;0 : Tidak&#10;1 : Ya" sqref="G453">
      <formula1>"0,1"</formula1>
    </dataValidation>
    <dataValidation type="list" showInputMessage="1" showErrorMessage="1" promptTitle="Tersedia Puskesmas Rawat Inap" prompt="0: Tidak Ada&#10;1: Ada&#10;&#10;" sqref="G144">
      <formula1>"0,1"</formula1>
    </dataValidation>
    <dataValidation type="list" operator="greaterThanOrEqual" allowBlank="1" showInputMessage="1" showErrorMessage="1" promptTitle="Mayoritas alat P'Tanian di desa" prompt="1. Traktor&#10;2. Penggiling Beras&#10;3. Perontok Padi&#10;4. Alat Tanam Benih Padi&#10;5. Alat Panen Padi&#10;6. Alat Tanam Jagung&#10;7. Alat Tanam lain&#10;8. Alat P'olah Tanah lain&#10;9. Masih Manual&#10;10. Alat Tani Modern Lain&#10;11. Alat Tani Tradisional Lain&#10;12. Bukan Desa Pertanian" sqref="G533">
      <formula1>"1,2,3,4,5,6,7,8,9,10,11,12"</formula1>
    </dataValidation>
    <dataValidation type="list" showInputMessage="1" showErrorMessage="1" promptTitle="Warung/Kedai" prompt="Terdapat warung/kedai makanan dan minuman di Desa&#10;0 : Tidak Ada&#10;1 : Ada" sqref="G547">
      <formula1>"0,1"</formula1>
    </dataValidation>
    <dataValidation type="list" allowBlank="1" showInputMessage="1" showErrorMessage="1" promptTitle="Anak Usia SD Putus/Tidak Sekolah" prompt="Keterangan:&#10;0 : Tidak Ada&#10;1 : Ada" sqref="G276">
      <formula1>"0,1"</formula1>
    </dataValidation>
    <dataValidation type="whole" operator="greaterThanOrEqual" allowBlank="1" showInputMessage="1" showErrorMessage="1" promptTitle="Waktu Tempuh ke Poskesdes/Polind" prompt="(Menit)" sqref="G187">
      <formula1>0</formula1>
    </dataValidation>
    <dataValidation type="whole" operator="greaterThanOrEqual" allowBlank="1" showInputMessage="1" showErrorMessage="1" promptTitle="Jlh Mikro kecil-Industri RT" prompt="Input Menggunakan Angka" sqref="G523">
      <formula1>0</formula1>
    </dataValidation>
    <dataValidation type="whole" operator="greaterThanOrEqual" allowBlank="1" showInputMessage="1" showErrorMessage="1" promptTitle="Bid Pelaks Pembangun PemDes 2019" prompt="Kesehatan Tahun 2019" sqref="G725">
      <formula1>0</formula1>
    </dataValidation>
    <dataValidation type="list" allowBlank="1" showInputMessage="1" showErrorMessage="1" promptTitle="Terdapat Kejahatan Pembakaran" prompt="Keterangan:&#10;0 : Tidak Ada&#10;1 : Ada" sqref="G405">
      <formula1>"0,1"</formula1>
    </dataValidation>
    <dataValidation allowBlank="1" showInputMessage="1" showErrorMessage="1" promptTitle="Jlh Anak Timbang Rutin /Bln" prompt=" " sqref="G239"/>
    <dataValidation allowBlank="1" showInputMessage="1" showErrorMessage="1" promptTitle="Bid P Bencna, Mdesak, Drrat 2019" prompt="Keadaan Darurat Tahun 2019" sqref="G772"/>
    <dataValidation type="whole" operator="greaterThanOrEqual" allowBlank="1" showInputMessage="1" showErrorMessage="1" promptTitle="Jumlah Tenaga Nakes Lainnya" prompt="Input Menggunakan Angka" sqref="G183">
      <formula1>0</formula1>
    </dataValidation>
    <dataValidation type="whole" operator="greaterThanOrEqual" allowBlank="1" showInputMessage="1" showErrorMessage="1" promptTitle="Jlh Pasar Tanpa Bangunan" prompt="(Unit)" sqref="G545">
      <formula1>0</formula1>
    </dataValidation>
    <dataValidation type="whole" operator="greaterThanOrEqual" allowBlank="1" showInputMessage="1" showErrorMessage="1" promptTitle="Total Luas Wilayah Desa" prompt="(Dalam Satuan Luas Km2)" sqref="G74">
      <formula1>0</formula1>
    </dataValidation>
    <dataValidation type="whole" operator="greaterThanOrEqual" allowBlank="1" showInputMessage="1" showErrorMessage="1" promptTitle="Jarak TK T'dekat" prompt=" " sqref="G297">
      <formula1>0</formula1>
    </dataValidation>
    <dataValidation type="whole" operator="greaterThanOrEqual" allowBlank="1" showInputMessage="1" showErrorMessage="1" promptTitle="Ketua RT" prompt="Ketua RT Laki-Laki" sqref="G69">
      <formula1>0</formula1>
    </dataValidation>
    <dataValidation type="whole" operator="greaterThanOrEqual" allowBlank="1" showInputMessage="1" showErrorMessage="1" promptTitle="Jlh SD/MI di Desa" prompt=" " sqref="G262">
      <formula1>0</formula1>
    </dataValidation>
    <dataValidation type="whole" operator="greaterThanOrEqual" allowBlank="1" showInputMessage="1" showErrorMessage="1" promptTitle="Jlh Kelompok Olahraga" prompt=" " sqref="G354">
      <formula1>0</formula1>
    </dataValidation>
    <dataValidation type="list" allowBlank="1" showInputMessage="1" showErrorMessage="1" promptTitle="Jenis Wilayah Desa" prompt="1. Dataran Rendah&#10;2. Dataran Tinggi/ Pegunungan&#10;3. Kepulauan&#10;4. Pesisir&#10;5. Rawa" sqref="G77">
      <formula1>"1, 2, 3,4,5"</formula1>
    </dataValidation>
    <dataValidation type="list" showInputMessage="1" showErrorMessage="1" promptTitle="Bank Swasta" prompt="Terdapat bank swasta di Desa &#10;0: Tidak Ada&#10;1: Ada" sqref="G563">
      <formula1>"0,1"</formula1>
    </dataValidation>
    <dataValidation type="whole" operator="greaterThanOrEqual" allowBlank="1" showInputMessage="1" showErrorMessage="1" promptTitle="Kepala Urusan Keuangan" prompt="Kepala Urusan Keuangan Perempuan" sqref="G48">
      <formula1>0</formula1>
    </dataValidation>
    <dataValidation type="whole" operator="greaterThanOrEqual" allowBlank="1" showInputMessage="1" showErrorMessage="1" promptTitle="Bumil Mengalami KEK" prompt=" " sqref="G224">
      <formula1>0</formula1>
    </dataValidation>
    <dataValidation type="list" showInputMessage="1" showErrorMessage="1" promptTitle="Ada Tidaknya Konflik di Desa" prompt="Keterangan:&#10;0 : Tidak Ada&#10;1 : Ada" sqref="G383">
      <formula1>"0,1"</formula1>
    </dataValidation>
    <dataValidation type="decimal" operator="lessThanOrEqual" allowBlank="1" showInputMessage="1" showErrorMessage="1" promptTitle="Jarak ke Pertokoan (Km)" prompt="Jarak menuju kelompok pertokoan di Desa (dalam km)" sqref="G541">
      <formula1>100000</formula1>
    </dataValidation>
    <dataValidation type="whole" operator="greaterThanOrEqual" allowBlank="1" showInputMessage="1" showErrorMessage="1" promptTitle="Jlh Pasar Semi Permanen" prompt="(Unit)" sqref="G543">
      <formula1>0</formula1>
    </dataValidation>
    <dataValidation type="whole" operator="greaterThanOrEqual" allowBlank="1" showInputMessage="1" showErrorMessage="1" promptTitle="Jumlah Pekerjaan PBK" prompt="Jumlah Pekerja Penyandang Kebutuhan Khusus Perempuan" sqref="G125:G128">
      <formula1>0</formula1>
    </dataValidation>
    <dataValidation type="whole" operator="greaterThanOrEqual" allowBlank="1" showInputMessage="1" showErrorMessage="1" promptTitle="Jumlah Kematian Ibu Mlahirkan" prompt=" " sqref="G201">
      <formula1>0</formula1>
    </dataValidation>
    <dataValidation type="whole" operator="greaterThanOrEqual" allowBlank="1" showInputMessage="1" showErrorMessage="1" promptTitle="Frek Kejadian Bencana" prompt="Banjir&#10;(Kali/Tahun)" sqref="G656">
      <formula1>0</formula1>
    </dataValidation>
    <dataValidation type="whole" operator="greaterThanOrEqual" allowBlank="1" showInputMessage="1" showErrorMessage="1" promptTitle="Jlh Pengajar SD/MI" prompt=" " sqref="G263">
      <formula1>0</formula1>
    </dataValidation>
    <dataValidation type="whole" operator="greaterThanOrEqual" allowBlank="1" showInputMessage="1" showErrorMessage="1" promptTitle="Jlh Pengajar SMP/MTs" prompt=" " sqref="G267">
      <formula1>0</formula1>
    </dataValidation>
    <dataValidation type="list" showInputMessage="1" showErrorMessage="1" promptTitle="Sumber Air untuk Mandi dan Cuci" prompt="Sumber Air Sumur Bor/ Pompa&#10;Keterangan&#10;0 : Tidak&#10;1 : Ya" sqref="G461">
      <formula1>"0,1"</formula1>
    </dataValidation>
    <dataValidation type="list" showInputMessage="1" showErrorMessage="1" promptTitle="Terdapat Kegiatan Poskamling" prompt="Keterangan:&#10;0 : Tidak Ada&#10;1 : Ada" sqref="G381">
      <formula1>"0,1"</formula1>
    </dataValidation>
    <dataValidation type="list" operator="greaterThanOrEqual" allowBlank="1" showInputMessage="1" showErrorMessage="1" promptTitle="Mayoritas alat P'ternakan Desa" prompt="1. Kandang Ternak&#10;2. Rumah Potong  Hewan&#10;3. Pasar Hewan&#10;4. Alat Penetas&#10;5. Alat Pemerah&#10;6. Alat P'motong/P'cabut Bulu&#10;7. Alat Cacah&#10;8. Alat Mixer&#10;9. Manual&#10;10. Alat Ternak Modern Lain&#10;11. Alat Ternak Tradisional Lain&#10;12. Bukan Desa Peternakan" sqref="G535">
      <formula1>"1,2,3,4,5,6,7,8,9,10,11,12"</formula1>
    </dataValidation>
    <dataValidation type="list" showInputMessage="1" showErrorMessage="1" promptTitle="Tdapat Bumdesa Perdagangan" prompt="Terdapat Bumdesa Perdagangan Bidang Sembako&#10;0: Tidak Ada&#10;1: Ada" sqref="G597">
      <formula1>"0,1"</formula1>
    </dataValidation>
    <dataValidation type="list" showInputMessage="1" showErrorMessage="1" promptTitle="Sumber Energi PJU dari PLN" prompt="0: Tidak Ada&#10;1: Ada" sqref="G491">
      <formula1>"0,1"</formula1>
    </dataValidation>
    <dataValidation type="list" showInputMessage="1" showErrorMessage="1" promptTitle="Tdapat Bumdesa Usaha" prompt="Terdapat Bumdesa Usaha&#10;0: Tidak Ada&#10;1: Ada" sqref="G614">
      <formula1>"0,1"</formula1>
    </dataValidation>
    <dataValidation type="whole" operator="greaterThanOrEqual" allowBlank="1" showInputMessage="1" showErrorMessage="1" promptTitle="Jlh Disabilitas Kecelakaan" prompt=" " sqref="G427">
      <formula1>0</formula1>
    </dataValidation>
    <dataValidation type="whole" operator="greaterThanOrEqual" allowBlank="1" showInputMessage="1" showErrorMessage="1" promptTitle="Jumlah Posyandu tersedia di Desa" prompt="Input Menggunakan Angka" sqref="G190">
      <formula1>0</formula1>
    </dataValidation>
    <dataValidation type="whole" operator="greaterThanOrEqual" allowBlank="1" showInputMessage="1" showErrorMessage="1" promptTitle="Jlh Anak Usia &gt;2-6 Thn Aktf PAUD" prompt=" " sqref="G259">
      <formula1>0</formula1>
    </dataValidation>
    <dataValidation type="whole" operator="greaterThanOrEqual" allowBlank="1" showInputMessage="1" showErrorMessage="1" promptTitle="Jumlah Pekerjaan Polri" prompt="Jumlah Pekerja Polri Laki-Laki" sqref="G114">
      <formula1>0</formula1>
    </dataValidation>
    <dataValidation allowBlank="1" showInputMessage="1" showErrorMessage="1" promptTitle="Bumdesa Perdagangan Bid P'tanian" prompt="(SEBUTKAN)" sqref="G592"/>
    <dataValidation type="list" showInputMessage="1" showErrorMessage="1" promptTitle="Adanya Warga Beragama Kong Hu Cu" prompt="Keterangan:&#10;0 : Tidak Ada&#10;1 : Ada" sqref="G362">
      <formula1>"0,1"</formula1>
    </dataValidation>
    <dataValidation type="list" showInputMessage="1" showErrorMessage="1" promptTitle="Pencemaran Air" prompt="Terjadi pencemaran air&#10;0: Tidak&#10;1: Ya" sqref="G647">
      <formula1>"0,1"</formula1>
    </dataValidation>
    <dataValidation type="whole" operator="greaterThanOrEqual" allowBlank="1" showInputMessage="1" showErrorMessage="1" promptTitle="Jlh Ibu Hamil di Desa" prompt=" " sqref="G212">
      <formula1>0</formula1>
    </dataValidation>
    <dataValidation type="list" showInputMessage="1" showErrorMessage="1" promptTitle="Tdapat Bumdesa Jasa Penyewaan" prompt="Terdapat Bumdesa Jasa Penyewaan Gedung&#10;0: Tidak Ada&#10;1: Ada" sqref="G586">
      <formula1>"0,1"</formula1>
    </dataValidation>
    <dataValidation type="list" allowBlank="1" showInputMessage="1" showErrorMessage="1" promptTitle="Penyelesaian Konflik Sesuai Adat" prompt="Keterangan:&#10;0 : Tidak&#10;1 : Ya" sqref="G401">
      <formula1>"0,1"</formula1>
    </dataValidation>
    <dataValidation type="list" showInputMessage="1" showErrorMessage="1" promptTitle="Kehadiran Warga Acara Kelahiran" prompt="Keterangan:&#10;0 : Tidak&#10;1 : Ya" sqref="G375">
      <formula1>"0,1"</formula1>
    </dataValidation>
    <dataValidation type="list" showInputMessage="1" showErrorMessage="1" promptTitle="Kredit lainnya" prompt="Terdapat fasilitas kredit lainnya&#10;0: Tidak Ada&#10;1: Ada" sqref="G569">
      <formula1>"0,1"</formula1>
    </dataValidation>
    <dataValidation type="whole" operator="greaterThanOrEqual" allowBlank="1" showInputMessage="1" showErrorMessage="1" promptTitle="Kepala Kaur TU&amp; Umum " prompt="Kepala Urusan Tata Usaha dan Umum Laki-Laki" sqref="G45">
      <formula1>0</formula1>
    </dataValidation>
    <dataValidation type="whole" operator="greaterThanOrEqual" allowBlank="1" showInputMessage="1" showErrorMessage="1" promptTitle="Jlh Anak 0-2 Thn Akte lahir" prompt=" " sqref="G249">
      <formula1>0</formula1>
    </dataValidation>
    <dataValidation type="list" allowBlank="1" showInputMessage="1" showErrorMessage="1" promptTitle="Sebagaian Besar Warga BAB" prompt="Keterangan:&#10;1 : Jamban Sendiri&#10;2 : Jamban Bersama&#10;3 : Jamban Umum&#10;4 : Bukan Jamban" sqref="G469">
      <formula1>"1,2,3,4"</formula1>
    </dataValidation>
    <dataValidation type="list" showInputMessage="1" showErrorMessage="1" promptTitle="Sumber Air untuk Mandi dan Cuci" prompt="Sumber Mata Air&#10;Keterangan&#10;0 : Tidak&#10;1 : Ya" sqref="G463">
      <formula1>"0,1"</formula1>
    </dataValidation>
    <dataValidation type="whole" operator="greaterThanOrEqual" allowBlank="1" showInputMessage="1" showErrorMessage="1" promptTitle="Jlh Fasilitas Lap Tenis" prompt="(Unit)" sqref="G348">
      <formula1>0</formula1>
    </dataValidation>
    <dataValidation type="whole" operator="greaterThanOrEqual" allowBlank="1" showInputMessage="1" showErrorMessage="1" promptTitle="Frek Kejadian Bencana" prompt="Tanah Longsor&#10;(Kali/Tahun)" sqref="G655">
      <formula1>0</formula1>
    </dataValidation>
    <dataValidation type="list" showInputMessage="1" showErrorMessage="1" promptTitle="Perlengkapan Keselamatan" prompt=" Terdapat fasilitas mitigasi bencana alam di Desa berupa perlengkapan keselamatan&#10;0: Tidak Ada&#10;1: Ada" sqref="G668">
      <formula1>"0,1"</formula1>
    </dataValidation>
    <dataValidation type="whole" operator="greaterThanOrEqual" allowBlank="1" showInputMessage="1" showErrorMessage="1" promptTitle="Kepala Seksi Pelayanan" prompt="Kepala Seksi Pelayanan Perempuan" sqref="G56">
      <formula1>0</formula1>
    </dataValidation>
    <dataValidation type="whole" operator="greaterThanOrEqual" allowBlank="1" showInputMessage="1" showErrorMessage="1" promptTitle="Jlh Fasilitas Lap Lainnya" prompt="(Sebutkan)" sqref="G351">
      <formula1>0</formula1>
    </dataValidation>
    <dataValidation allowBlank="1" showInputMessage="1" showErrorMessage="1" promptTitle="Sumber Pendapatan Desa 2019-2020" prompt="Total Bantuan Provinsi Tahun 2020" sqref="G687"/>
    <dataValidation type="decimal" operator="greaterThanOrEqual" allowBlank="1" showInputMessage="1" showErrorMessage="1" prompt="Jarak Diukur dari Kantor Desa ke Kantor Camat" sqref="G779">
      <formula1>0</formula1>
    </dataValidation>
    <dataValidation type="decimal" operator="greaterThanOrEqual" allowBlank="1" showInputMessage="1" showErrorMessage="1" prompt="Jarak Diukur dari Kantor Desa ke Kantor Camat" sqref="G782">
      <formula1>0</formula1>
    </dataValidation>
    <dataValidation type="list" showInputMessage="1" showErrorMessage="1" promptTitle="Jasa Ekspedisi" prompt="Terdapat pelayanan jasa ekspedisi di Desa&#10;0: Tidak Ada&#10;1: Ada" sqref="G558">
      <formula1>"0,1"</formula1>
    </dataValidation>
    <dataValidation type="list" showInputMessage="1" showErrorMessage="1" promptTitle="Usia SMP Putus/ Tidak Sekolah" prompt="Keterangan:&#10;0 : Tidak Ada&#10;1 : Ada" sqref="G278">
      <formula1>"0,1"</formula1>
    </dataValidation>
    <dataValidation allowBlank="1" showInputMessage="1" showErrorMessage="1" promptTitle="Bidang PMD Tahun 2020" prompt="Dukungan Penanaman Modal Tahun 2020" sqref="G767"/>
    <dataValidation type="list" allowBlank="1" showInputMessage="1" showErrorMessage="1" promptTitle="Ketersediaan Tenaga Kesehatan" prompt="0: Tidak Ada&#10;1: Ada" sqref="G182">
      <formula1>"0,1"</formula1>
    </dataValidation>
    <dataValidation type="whole" operator="greaterThanOrEqual" allowBlank="1" showInputMessage="1" showErrorMessage="1" promptTitle="Wkt Tempuh Ktr Desa ke Ktr Camat" prompt="(Menit)" sqref="G780">
      <formula1>0</formula1>
    </dataValidation>
    <dataValidation type="list" showInputMessage="1" showErrorMessage="1" promptTitle="Tersedia BTS" prompt="0: Tidak Ada&#10;1: Ya" sqref="G510">
      <formula1>"0,1"</formula1>
    </dataValidation>
    <dataValidation type="whole" operator="greaterThanOrEqual" allowBlank="1" showInputMessage="1" showErrorMessage="1" promptTitle="Frek Kejadian Bencana" prompt="Kebakaran&#10;(Kali/Tahun)" sqref="G662">
      <formula1>0</formula1>
    </dataValidation>
    <dataValidation allowBlank="1" showInputMessage="1" showErrorMessage="1" promptTitle="Bid Pembin Kmasyrkt Desa Th 2020" prompt="Total Bidang Pembinaan Kemasyarakatan Desa Tahun 2020" sqref="G747"/>
    <dataValidation allowBlank="1" showInputMessage="1" showErrorMessage="1" promptTitle="Sumber Air Minum Lainnya" prompt="Sebutkan" sqref="G457"/>
    <dataValidation type="list" showInputMessage="1" showErrorMessage="1" promptTitle="Kantor Bumdesa Bersama di desa" prompt="Terdapat Kantor Bumdes Bersama di Desa&#10;0: Tidak Ada&#10;1: Ada" sqref="G578">
      <formula1>"0,1"</formula1>
    </dataValidation>
    <dataValidation type="list" showInputMessage="1" showErrorMessage="1" promptTitle="Tdapat Bumdesa Bid Bisnis Sosial" prompt="Terdapat Bumdesa bidang Bisnis Sosial&#10;0: Tidak Ada&#10;1: Ada" sqref="G580">
      <formula1>"0,1"</formula1>
    </dataValidation>
    <dataValidation type="whole" operator="greaterThanOrEqual" allowBlank="1" showInputMessage="1" showErrorMessage="1" promptTitle="Frek Kejadian Bencana" prompt="Angin Puyuh/ Puting Beliung/ Topan&#10;(Kali/Tahun)" sqref="G660">
      <formula1>0</formula1>
    </dataValidation>
    <dataValidation type="whole" operator="greaterThanOrEqual" allowBlank="1" showInputMessage="1" showErrorMessage="1" promptTitle="Jlh Tunarungu &lt;20thn tdk sklh" prompt=" " sqref="G285">
      <formula1>0</formula1>
    </dataValidation>
    <dataValidation type="whole" operator="greaterThanOrEqual" allowBlank="1" showInputMessage="1" showErrorMessage="1" promptTitle="Jlh Fasilitas Lap Basket" prompt="(Unit)" sqref="G350">
      <formula1>0</formula1>
    </dataValidation>
    <dataValidation allowBlank="1" showInputMessage="1" showErrorMessage="1" promptTitle="SK Pengelolaan Bumdesa" prompt=" " sqref="G635"/>
    <dataValidation type="list" allowBlank="1" showInputMessage="1" showErrorMessage="1" promptTitle="Adanya PMKS Anak Terlantar" prompt="Keterangan:&#10;0 : Tidak Ada&#10;1 : Ada" sqref="G429">
      <formula1>"0,1"</formula1>
    </dataValidation>
    <dataValidation type="whole" operator="lessThanOrEqual" allowBlank="1" showInputMessage="1" showErrorMessage="1" promptTitle="Jumlah Suku Di Desa" prompt=" " sqref="G355">
      <formula1>10</formula1>
    </dataValidation>
    <dataValidation allowBlank="1" showInputMessage="1" showErrorMessage="1" promptTitle="Bid Pembin Kmasyrkt Desa Th 2020" prompt="Kepemudaan dan Olahraga Tahun 2020" sqref="G750"/>
    <dataValidation type="whole" operator="greaterThanOrEqual" allowBlank="1" showInputMessage="1" showErrorMessage="1" promptTitle="Jlh Frek Lembaga Lainnya" prompt="(Kali/Thn)" sqref="G340">
      <formula1>0</formula1>
    </dataValidation>
    <dataValidation type="whole" operator="greaterThanOrEqual" allowBlank="1" showInputMessage="1" showErrorMessage="1" promptTitle="Jlh Kejadian Balita Gizi Buruk" prompt=" " sqref="G207">
      <formula1>0</formula1>
    </dataValidation>
    <dataValidation type="list" showInputMessage="1" showErrorMessage="1" promptTitle="Sumber Air untuk Mandi dan Cuci" prompt="Sumber Air Hujan&#10;Keterangan&#10;0 : Tidak&#10;1 : Ya" sqref="G465">
      <formula1>"0,1"</formula1>
    </dataValidation>
    <dataValidation type="whole" operator="greaterThanOrEqual" allowBlank="1" showInputMessage="1" showErrorMessage="1" promptTitle="Jumlah Pekerjaan Buruh Pabrik" prompt="Jumlah Pekerja Buruh Pabrik Laki-Laki" sqref="G104">
      <formula1>0</formula1>
    </dataValidation>
    <dataValidation type="list" showInputMessage="1" showErrorMessage="1" promptTitle="Tdapat Bumdesa Pariwisata" prompt="Terdapat Bumdesa Parawisita Bidang Wisata Desa&#10;0: Tidak Ada&#10;1: Ada" sqref="G619">
      <formula1>"0,1"</formula1>
    </dataValidation>
    <dataValidation type="list" allowBlank="1" showInputMessage="1" showErrorMessage="1" promptTitle="Perdes Kesehatan &amp; Pendidikan" prompt="Terdapat Peraturan Desa tentang Kesehatan dan Pendidikan&#10;0: Tidak Ada&#10;1: Ada" sqref="G677">
      <formula1>"0,1"</formula1>
    </dataValidation>
    <dataValidation type="list" showInputMessage="1" showErrorMessage="1" promptTitle="Pemberantasan Buta Aksara" prompt="Keterangan:&#10;0 : Tidak Ada&#10;1 : Ada" sqref="G309">
      <formula1>"0,1"</formula1>
    </dataValidation>
    <dataValidation type="whole" operator="greaterThanOrEqual" allowBlank="1" showInputMessage="1" showErrorMessage="1" promptTitle="Jumlah Pekerjaan TNI" prompt="Jumlah Pekerja TNI Perempuan" sqref="G113">
      <formula1>0</formula1>
    </dataValidation>
    <dataValidation type="list" showInputMessage="1" showErrorMessage="1" promptTitle="Ketersediaan BA" prompt="Keterangan:&#10;0 : Tidak Ada&#10;1 : Ada" sqref="G300">
      <formula1>"0,1"</formula1>
    </dataValidation>
    <dataValidation type="whole" operator="greaterThanOrEqual" allowBlank="1" showInputMessage="1" showErrorMessage="1" promptTitle="Bid Pelaks Pembangun PemDes 2020" prompt="Total Belanja Pelaksanaan Pembangunan Pemerintah Desa Tahun 2020" sqref="G732">
      <formula1>0</formula1>
    </dataValidation>
    <dataValidation type="list" showInputMessage="1" showErrorMessage="1" promptTitle="Ada Tidaknya Taman Baca/ Perpus" prompt="Keterangan:&#10;0 : Tidak Ada&#10;1 : Ada" sqref="G311">
      <formula1>"0,1"</formula1>
    </dataValidation>
    <dataValidation type="list" showInputMessage="1" showErrorMessage="1" promptTitle="Tdapat Bumdesa Keuangan" prompt="Terdapat Bumdesa Keuangan&#10;0: Tidak Ada&#10;1: Ada" sqref="G598">
      <formula1>"0,1"</formula1>
    </dataValidation>
    <dataValidation type="whole" operator="greaterThanOrEqual" allowBlank="1" showInputMessage="1" showErrorMessage="1" promptTitle="Bid Pelaks Pembangun PemDes 2019" prompt="Pekerjaan Umum Tahun 2019" sqref="G726">
      <formula1>0</formula1>
    </dataValidation>
    <dataValidation allowBlank="1" showInputMessage="1" showErrorMessage="1" promptTitle="Total Jumlah Penduduk" prompt="TERHITUNG SECARA OTOMATIS" sqref="G81"/>
    <dataValidation type="whole" operator="greaterThanOrEqual" allowBlank="1" showInputMessage="1" showErrorMessage="1" promptTitle="Bid Penyelenggaraan PemDes 2019" prompt="Adminsitrasi Kependudukan, Pencatatan, Sipil, Statistik dan Kearsipan Tahun 2019" sqref="G713">
      <formula1>0</formula1>
    </dataValidation>
    <dataValidation allowBlank="1" showInputMessage="1" showErrorMessage="1" promptTitle="Bid Pembin Kmasyrkt Desa Th 2020" prompt="Kelembagaan Masyarakat Tahun 2020" sqref="G751"/>
    <dataValidation allowBlank="1" showInputMessage="1" showErrorMessage="1" promptTitle="Bid Pembin Kmasyrkt Desa Th 2019" prompt="Kepemudaan dan Olahraga Tahun 2019" sqref="G745"/>
    <dataValidation type="whole" operator="greaterThanOrEqual" allowBlank="1" showInputMessage="1" showErrorMessage="1" promptTitle="Jumlah Penduduk Pendatang TA2020" prompt="Input Menggunakan Angka" sqref="G84">
      <formula1>0</formula1>
    </dataValidation>
    <dataValidation type="whole" operator="greaterThanOrEqual" allowBlank="1" showInputMessage="1" showErrorMessage="1" promptTitle="Jlh Usia SMP Putus/Tidak Sekolah" prompt=" " sqref="G279">
      <formula1>0</formula1>
    </dataValidation>
    <dataValidation type="list" showInputMessage="1" showErrorMessage="1" promptTitle="Tdapat Bumdesa Jasa Penyewaan" prompt="Terdapat Bumdesa Jasa Penyewaan Bidang Sewa Sound System&#10;0: Tidak Ada&#10;1: Ada" sqref="G588">
      <formula1>"0,1"</formula1>
    </dataValidation>
    <dataValidation type="list" showInputMessage="1" showErrorMessage="1" promptTitle="Perencanaan Tata Ruang" prompt="Terdapat Perencanaan Tata Ruang Desa&#10;0: Tidak Ada&#10;1: Ada" sqref="G652">
      <formula1>"0,1"</formula1>
    </dataValidation>
    <dataValidation type="whole" operator="lessThanOrEqual" allowBlank="1" showInputMessage="1" showErrorMessage="1" promptTitle="Waktu Tempuh" prompt="Dalam Menit" sqref="G175">
      <formula1>100000</formula1>
    </dataValidation>
    <dataValidation type="whole" operator="greaterThanOrEqual" allowBlank="1" showInputMessage="1" showErrorMessage="1" promptTitle="Kepala Seksi Pelayanan" prompt="Kepala Seksi Pelayanan Laki-Laki" sqref="G55">
      <formula1>0</formula1>
    </dataValidation>
    <dataValidation type="list" operator="greaterThanOrEqual" allowBlank="1" showInputMessage="1" showErrorMessage="1" promptTitle="Info APBDes (Lainnya)" prompt="0: Tidak&#10;1: Ya" sqref="G707">
      <formula1>"0,1"</formula1>
    </dataValidation>
    <dataValidation allowBlank="1" showInputMessage="1" showErrorMessage="1" promptTitle="Terdapat Bangunan Desa Lainnya" prompt="Sebutkan" sqref="G697"/>
    <dataValidation type="list" showInputMessage="1" showErrorMessage="1" promptTitle="Status Bumdesa di Desa" prompt="Status Bumdes di Desa&#10;0: Tidak Aktif&#10;1: Aktif" sqref="G575">
      <formula1>"0,1"</formula1>
    </dataValidation>
    <dataValidation type="whole" operator="greaterThanOrEqual" allowBlank="1" showInputMessage="1" showErrorMessage="1" promptTitle="Jlh KK yg Memiliki Rumah" prompt="Input Dengan Angka" sqref="G439">
      <formula1>0</formula1>
    </dataValidation>
    <dataValidation type="list" showInputMessage="1" showErrorMessage="1" promptTitle="Pencemaran Tanah" prompt="Terjadi pencemaran tanah&#10;0: Tidak&#10;1: Ya" sqref="G648">
      <formula1>"0,1"</formula1>
    </dataValidation>
    <dataValidation type="whole" operator="greaterThanOrEqual" allowBlank="1" showInputMessage="1" showErrorMessage="1" promptTitle="Jlh KK BAB Jamban Umum" prompt="Input dengan angka" sqref="G472">
      <formula1>0</formula1>
    </dataValidation>
    <dataValidation type="list" showInputMessage="1" showErrorMessage="1" promptTitle="Website Desa" prompt="Desa Memiliki Sarana Informasi Website Desa&#10;0: Tidak&#10;1: Ya" sqref="G507">
      <formula1>"0,1"</formula1>
    </dataValidation>
    <dataValidation type="whole" operator="greaterThanOrEqual" allowBlank="1" showInputMessage="1" showErrorMessage="1" promptTitle="Jlh Usia SD Putus/Tidak Sekolah" prompt=" " sqref="G277">
      <formula1>0</formula1>
    </dataValidation>
    <dataValidation type="whole" operator="greaterThanOrEqual" allowBlank="1" showInputMessage="1" showErrorMessage="1" promptTitle="Jlh Kejadian Konfik" prompt="Antar Pelajar/Mahasiswa/Pemuda&#10;(Kasus)" sqref="G388">
      <formula1>0</formula1>
    </dataValidation>
    <dataValidation operator="greaterThanOrEqual" allowBlank="1" showInputMessage="1" showErrorMessage="1" promptTitle="No Telp Plt/ Kades" prompt="No Telp/ HP Aktif" sqref="G32"/>
    <dataValidation allowBlank="1" showInputMessage="1" showErrorMessage="1" promptTitle="Bidang PMD Tahun 2020" prompt="Kelautan dan Perikanan Tahun 2020" sqref="G762"/>
    <dataValidation type="list" showInputMessage="1" showErrorMessage="1" promptTitle="Sumber Air untuk Mandi dan Cuci" prompt="Sumber Air Lainnya&#10;Keterangan&#10;0 : Tidak&#10;1 : Ya" sqref="G466">
      <formula1>"0,1"</formula1>
    </dataValidation>
    <dataValidation type="whole" operator="greaterThanOrEqual" allowBlank="1" showInputMessage="1" showErrorMessage="1" promptTitle="Jlh Tunagrahita &lt;20thn tdk sklh" prompt=" " sqref="G281">
      <formula1>0</formula1>
    </dataValidation>
    <dataValidation allowBlank="1" showInputMessage="1" showErrorMessage="1" prompt="Alamat Web Desa" sqref="G38"/>
    <dataValidation type="list" showInputMessage="1" showErrorMessage="1" promptTitle="Tdapat Bumdesa Perantara" prompt="Terdapat Bumdesa Perantara Bidang Photo Copy&#10;0: Tidak Ada&#10;1: Ada" sqref="G612">
      <formula1>"0,1"</formula1>
    </dataValidation>
    <dataValidation type="decimal" operator="greaterThanOrEqual" allowBlank="1" showInputMessage="1" showErrorMessage="1" promptTitle="Jarak Bidan Terdekat" prompt="(Meter)" sqref="G169">
      <formula1>0</formula1>
    </dataValidation>
    <dataValidation type="whole" operator="greaterThanOrEqual" allowBlank="1" showInputMessage="1" showErrorMessage="1" promptTitle="Penduduk Berdasarkan Usia" prompt="5 - 14 Tahun" sqref="G93">
      <formula1>0</formula1>
    </dataValidation>
    <dataValidation type="whole" operator="greaterThanOrEqual" allowBlank="1" showInputMessage="1" showErrorMessage="1" promptTitle="Jlh Kejadian Konfik" prompt="Antar Kelompok Masyarakat&#10;(Kasus)" sqref="G384">
      <formula1>0</formula1>
    </dataValidation>
    <dataValidation type="whole" operator="greaterThanOrEqual" allowBlank="1" showInputMessage="1" showErrorMessage="1" promptTitle="Jlh Kejadian Konfik" prompt="Antar Kelompok Masyarakat&#10;(Kasus)" sqref="G391">
      <formula1>0</formula1>
    </dataValidation>
    <dataValidation type="list" allowBlank="1" showInputMessage="1" showErrorMessage="1" promptTitle="Tdpt Kejahatan Perdagangan Orang" prompt="Keterangan:&#10;0 : Tidak Ada&#10;1 : Ada" sqref="G410">
      <formula1>"0,1"</formula1>
    </dataValidation>
    <dataValidation type="whole" operator="greaterThanOrEqual" allowBlank="1" showInputMessage="1" showErrorMessage="1" promptTitle="Bid Penyelenggaraan PemDes 2020" prompt="Penyelanggaraan Belanja Penghasilan Tetap, Tunjangan, dan Operasional Pemerintah Desa Tahun 2020" sqref="G717">
      <formula1>0</formula1>
    </dataValidation>
    <dataValidation allowBlank="1" showInputMessage="1" showErrorMessage="1" promptTitle="Total Omset Bumdes 1 Thn T'akhir" prompt=" " sqref="G623"/>
    <dataValidation type="whole" operator="greaterThanOrEqual" allowBlank="1" showInputMessage="1" showErrorMessage="1" promptTitle="Bid Penyelenggaraan PemDes 2020" prompt="Belanja Pertanahan Tahun 2020" sqref="G721">
      <formula1>0</formula1>
    </dataValidation>
    <dataValidation type="whole" operator="greaterThanOrEqual" allowBlank="1" showInputMessage="1" showErrorMessage="1" promptTitle="Jlh Guru RA" prompt=" " sqref="G304">
      <formula1>0</formula1>
    </dataValidation>
    <dataValidation type="whole" operator="greaterThanOrEqual" allowBlank="1" showInputMessage="1" showErrorMessage="1" promptTitle="Jlh Frek Kel/Org/Lemb Pengrajin" prompt="(Kali/Thn)" sqref="G335">
      <formula1>0</formula1>
    </dataValidation>
    <dataValidation type="whole" operator="greaterThanOrEqual" allowBlank="1" showInputMessage="1" showErrorMessage="1" promptTitle="Bumil Miliki Jamkes" prompt=" " sqref="G230">
      <formula1>0</formula1>
    </dataValidation>
    <dataValidation type="whole" operator="greaterThanOrEqual" allowBlank="1" showInputMessage="1" showErrorMessage="1" promptTitle="Jumlah Pekerjaan Dokter" prompt="Jumlah Pekerja Dokter Perempuan" sqref="G117">
      <formula1>0</formula1>
    </dataValidation>
    <dataValidation allowBlank="1" showInputMessage="1" showErrorMessage="1" promptTitle="Bidang PMD Tahun 2020" prompt="Perdagangan dan Industri Tahun 2020" sqref="G768"/>
    <dataValidation type="list" showInputMessage="1" showErrorMessage="1" promptTitle="Tdapat Bumdesa Keuangan" prompt="Terdapat Bumdesa Keuangan Bidang Kredit &#10;0: Tidak Ada&#10;1: Ada" sqref="G604">
      <formula1>"0,1"</formula1>
    </dataValidation>
    <dataValidation type="list" allowBlank="1" showInputMessage="1" showErrorMessage="1" promptTitle="Jam Operasional Angkot" prompt="Jam operasional angkutan umum utama&#10;0: Tidak Ada&#10;1: Siang &amp; malam hari&#10;2: Hanya siang hari" sqref="G640">
      <formula1>"0,1,2"</formula1>
    </dataValidation>
    <dataValidation type="whole" operator="greaterThanOrEqual" allowBlank="1" showInputMessage="1" showErrorMessage="1" promptTitle="Jumlah Dokter Praktek di Desa" prompt="Input Menggunakan Angka" sqref="G180">
      <formula1>0</formula1>
    </dataValidation>
    <dataValidation type="list" showInputMessage="1" showErrorMessage="1" promptTitle="Tdpt Lembaga/Kelompok Pengrajin?" prompt="Keterangan:&#10;0 : Tidak Ada&#10;1 : Ada" sqref="G334">
      <formula1>"0,1"</formula1>
    </dataValidation>
    <dataValidation type="list" operator="lessThanOrEqual" showInputMessage="1" showErrorMessage="1" promptTitle="Tdpt Lembaga/Organisasi Lainnya?" prompt="Keterangan:&#10;0 : Tidak Ada&#10;1 : Ada" sqref="G338">
      <formula1>"0,1"</formula1>
    </dataValidation>
    <dataValidation allowBlank="1" showInputMessage="1" showErrorMessage="1" promptTitle="Sumber Pendapatan Desa 2019-2020" prompt="Total Alokasi DD Tahun 2019" sqref="G686"/>
    <dataValidation type="whole" operator="greaterThanOrEqual" allowBlank="1" showInputMessage="1" showErrorMessage="1" promptTitle="Jlh Anak M'dpt Imunisasi" prompt=" " sqref="G238">
      <formula1>0</formula1>
    </dataValidation>
    <dataValidation type="list" showInputMessage="1" showErrorMessage="1" promptTitle="Keterbukaan wilayah" prompt="Jalan Desa dapat dilalui kendaraan bermotor roda empat&#10;0: Tidak Ada&#10;1: Sepanjang tahun&#10;2: Sepanjang tahun kecuali saat tertentu&#10;3: Tidak dapat dilalui sepanjang tahun" sqref="G641">
      <formula1>"0,1,2,3"</formula1>
    </dataValidation>
    <dataValidation allowBlank="1" showInputMessage="1" showErrorMessage="1" promptTitle="Nama Sekretaris Bumdesa" prompt=" " sqref="G632"/>
    <dataValidation type="list" showInputMessage="1" showErrorMessage="1" promptTitle="Ketersedian Ruang Publik di Desa" prompt="Keterangan:&#10;0 : Tidak Ada&#10;1 : Ada" sqref="G316">
      <formula1>"0,1"</formula1>
    </dataValidation>
    <dataValidation type="list" showInputMessage="1" showErrorMessage="1" promptTitle="Penampungan Sampah Sementara" prompt="Keterangan:&#10;0 : Tidak Ada&#10;1 : Ada" sqref="G475">
      <formula1>"0,1"</formula1>
    </dataValidation>
    <dataValidation type="list" allowBlank="1" showInputMessage="1" showErrorMessage="1" promptTitle="Terdapat Kejahatan Pencurian" prompt="Keterangan:&#10;0 : Tidak Ada&#10;1 : Ada" sqref="G402">
      <formula1>"0,1"</formula1>
    </dataValidation>
    <dataValidation type="whole" operator="lessThanOrEqual" allowBlank="1" showInputMessage="1" showErrorMessage="1" sqref="G233">
      <formula1>1000</formula1>
    </dataValidation>
    <dataValidation type="list" showInputMessage="1" showErrorMessage="1" promptTitle="Kehadiran Warga Acara Kematian" prompt="Keterangan:&#10;0 : Tidak&#10;1 : Ya" sqref="G376">
      <formula1>"0,1"</formula1>
    </dataValidation>
    <dataValidation type="whole" operator="greaterThanOrEqual" allowBlank="1" showInputMessage="1" showErrorMessage="1" promptTitle="Bid Pelaks Pembangun PemDes 2020" prompt="Pekerjaan Umum Tahun 2020" sqref="G735">
      <formula1>0</formula1>
    </dataValidation>
    <dataValidation type="whole" operator="greaterThanOrEqual" allowBlank="1" showInputMessage="1" showErrorMessage="1" promptTitle="Jumlah Pekerjaan Lainnya" prompt="Jumlah Pekerja Lainnya Laki-Laki" sqref="G121">
      <formula1>0</formula1>
    </dataValidation>
    <dataValidation type="whole" operator="greaterThanOrEqual" allowBlank="1" showInputMessage="1" showErrorMessage="1" promptTitle="Jlh KK yg Tdk Memiliki Rumah" prompt="Input Dengan Angka" sqref="G440">
      <formula1>0</formula1>
    </dataValidation>
    <dataValidation type="whole" operator="greaterThanOrEqual" allowBlank="1" showInputMessage="1" showErrorMessage="1" promptTitle="Jumlah Pekerjaan Wiraswasta" prompt="Jumlah Pekerja Wiraswasta Laki-Laki" sqref="G110">
      <formula1>0</formula1>
    </dataValidation>
    <dataValidation type="list" showInputMessage="1" showErrorMessage="1" promptTitle="Akses Internet Warga" prompt="Warga Desa memiliki akses internet&#10;0: Tidak&#10;1: Ya" sqref="G505">
      <formula1>"0,1"</formula1>
    </dataValidation>
    <dataValidation type="whole" operator="greaterThanOrEqual" allowBlank="1" showInputMessage="1" showErrorMessage="1" promptTitle="Kepala Seksi Kesejahteraan" prompt="Kepala Seksi Kesejahteraan Perempuan" sqref="G54">
      <formula1>0</formula1>
    </dataValidation>
    <dataValidation allowBlank="1" showInputMessage="1" showErrorMessage="1" promptTitle="Sumber air untuk mandi dan Cuci" prompt="Sumber Air Lainnya, Sebutkan" sqref="G467"/>
    <dataValidation type="decimal" operator="greaterThanOrEqual" allowBlank="1" showInputMessage="1" showErrorMessage="1" promptTitle="Jarak Prakter Dokter Terdekat" prompt="(Meter)" sqref="G165">
      <formula1>0</formula1>
    </dataValidation>
    <dataValidation type="whole" operator="greaterThanOrEqual" allowBlank="1" showInputMessage="1" showErrorMessage="1" promptTitle="Waktu Tempuh SD/MI T'dekat" prompt=" " sqref="G265">
      <formula1>0</formula1>
    </dataValidation>
    <dataValidation allowBlank="1" showInputMessage="1" showErrorMessage="1" promptTitle="Bid P Bencna, Mdesak, Drrat 2020" prompt="Keadaan Mendesak Tahun 2020" sqref="G777"/>
    <dataValidation type="whole" operator="greaterThanOrEqual" allowBlank="1" showInputMessage="1" showErrorMessage="1" promptTitle="Jumlah Penduduk Perempuan" prompt="Input Menggunakan Angka" sqref="G83">
      <formula1>0</formula1>
    </dataValidation>
    <dataValidation type="whole" operator="greaterThanOrEqual" allowBlank="1" showInputMessage="1" showErrorMessage="1" promptTitle="Total Luas Hitan Desa" prompt="(Dalam Satuan Luas Km2)" sqref="G75">
      <formula1>0</formula1>
    </dataValidation>
    <dataValidation allowBlank="1" showInputMessage="1" showErrorMessage="1" prompt="Nama Akun Facebook Desa" sqref="G35"/>
    <dataValidation allowBlank="1" showInputMessage="1" showErrorMessage="1" promptTitle="Nama Plt/ Kades" prompt="Nama Lengkap Plt/ Kepala Desa" sqref="G30"/>
    <dataValidation type="list" showInputMessage="1" showErrorMessage="1" promptTitle="Papan informasi" prompt="Desa memiliki Papan Informasi Terkait Desa&#10;0: Tidak&#10;1: Ya" sqref="G506">
      <formula1>"0,1"</formula1>
    </dataValidation>
    <dataValidation type="list" showInputMessage="1" showErrorMessage="1" promptTitle="Peringatan Dini Bencana" prompt="Terdapat fasilitas mitigasi bencana alam di Desa berupa  peringatan dini bencana&#10;0: Tidak Ada&#10;1: Ada" sqref="G666">
      <formula1>"0,1"</formula1>
    </dataValidation>
    <dataValidation type="whole" operator="greaterThanOrEqual" allowBlank="1" showInputMessage="1" showErrorMessage="1" promptTitle="Jlh Pst Kursus/Pelatihan Trampil" prompt=" " sqref="G307">
      <formula1>0</formula1>
    </dataValidation>
    <dataValidation type="list" allowBlank="1" showInputMessage="1" showErrorMessage="1" promptTitle="Terdapat Pasar Lelang Pertanian" prompt="0: Tidak Ada&#10;1: Ada" sqref="G700">
      <formula1>"0,1"</formula1>
    </dataValidation>
    <dataValidation type="list" showInputMessage="1" showErrorMessage="1" promptTitle="Tdapat Bumdesa Bid Sampah" prompt="Terdapat Bumdesa Bisinis Sosial Bidang Sampah&#10;0: Tidak Ada&#10;1: Ada" sqref="G583">
      <formula1>"0,1"</formula1>
    </dataValidation>
    <dataValidation type="list" showInputMessage="1" showErrorMessage="1" promptTitle="Cara Mendapatkan Air Minum" prompt="Keterangan:&#10;0 : Membeli&#10;1 : Gratis&#10;" sqref="G458">
      <formula1>"0,1"</formula1>
    </dataValidation>
    <dataValidation type="whole" operator="greaterThanOrEqual" allowBlank="1" showInputMessage="1" showErrorMessage="1" promptTitle="Jlh Anak 0-2 Thn Akses MinumAman" prompt=" " sqref="G246">
      <formula1>0</formula1>
    </dataValidation>
    <dataValidation type="whole" operator="greaterThanOrEqual" allowBlank="1" showInputMessage="1" showErrorMessage="1" promptTitle="Jlh Mayoritas alat P'ikanan Desa" prompt="Input Menggunakan Angka" sqref="G538">
      <formula1>0</formula1>
    </dataValidation>
    <dataValidation allowBlank="1" showInputMessage="1" showErrorMessage="1" promptTitle="Bid P Bencna, Mdesak, Drrat 2019" prompt="Total Bidang Penanggulangan Bencana, Keadaan Mendesak dan Darurat Desa Tahun 2019" sqref="G770"/>
    <dataValidation type="list" allowBlank="1" showInputMessage="1" showErrorMessage="1" promptTitle="PMKS Pekerja Migran Terlantar" prompt="Keterangan:&#10;0 : Tidak Ada&#10;1 : Ada" sqref="G433">
      <formula1>"0,1"</formula1>
    </dataValidation>
    <dataValidation type="whole" operator="greaterThanOrEqual" allowBlank="1" showInputMessage="1" showErrorMessage="1" promptTitle="Jlh Frek Gotong Royong " prompt="(Kali/Thn)" sqref="G315">
      <formula1>0</formula1>
    </dataValidation>
    <dataValidation allowBlank="1" showInputMessage="1" showErrorMessage="1" promptTitle="Koordinat Desa Latitude (LU/LS)" prompt="Dapat di Cek Melalui:&#10;www.latlong.net&#10;atau &#10;Foto Geotagging" sqref="G25"/>
    <dataValidation operator="greaterThanOrEqual" showInputMessage="1" showErrorMessage="1" promptTitle="Bencana Lainnya" prompt="Sebutkan Bencana Lainnya" sqref="G664"/>
    <dataValidation allowBlank="1" showInputMessage="1" showErrorMessage="1" promptTitle="Total Omset Bumdes Bersama 1 Thn" prompt=" " sqref="G624"/>
    <dataValidation type="list" showInputMessage="1" showErrorMessage="1" promptTitle="Terdapat Biogas" prompt="Keterangan:&#10;0 : Tidak Ada&#10;1 : Ada" sqref="G551">
      <formula1>"0,1"</formula1>
    </dataValidation>
    <dataValidation type="whole" operator="greaterThanOrEqual" allowBlank="1" showInputMessage="1" showErrorMessage="1" promptTitle="Frek Kejadian Bencana" prompt="Gelompang Pasang&#10;(Kali/Tahun)" sqref="G659">
      <formula1>0</formula1>
    </dataValidation>
    <dataValidation type="whole" operator="greaterThanOrEqual" allowBlank="1" showInputMessage="1" showErrorMessage="1" promptTitle="Jlh Tunalaras" prompt=" " sqref="G422:G423">
      <formula1>0</formula1>
    </dataValidation>
    <dataValidation type="list" showInputMessage="1" showErrorMessage="1" promptTitle="XL" prompt="Operator / provider telepon seluler XL dapat menerima sinyal&#10;0: Tidak&#10;1: Ya" sqref="G498">
      <formula1>"0,1"</formula1>
    </dataValidation>
    <dataValidation type="list" allowBlank="1" showInputMessage="1" showErrorMessage="1" promptTitle="Adanya PMKS Gelandangan/Pengemis" prompt="Keterangan:&#10;0 : Tidak Ada&#10;1 : Ada" sqref="G434">
      <formula1>"0,1"</formula1>
    </dataValidation>
    <dataValidation type="whole" operator="greaterThanOrEqual" allowBlank="1" showInputMessage="1" showErrorMessage="1" promptTitle="Jlh Guru PAUD" prompt=" " sqref="G302">
      <formula1>0</formula1>
    </dataValidation>
    <dataValidation type="whole" operator="greaterThanOrEqual" allowBlank="1" showInputMessage="1" showErrorMessage="1" promptTitle="Jlh Anak Pertumbuhan Merah" prompt=" " sqref="G217">
      <formula1>0</formula1>
    </dataValidation>
    <dataValidation type="list" showInputMessage="1" showErrorMessage="1" promptTitle="Sumber Air untuk Mandi dan Cuci" prompt="Sumber Air Sumur&#10;Keterangan&#10;0 : Tidak&#10;1 : Ya" sqref="G462">
      <formula1>"0,1"</formula1>
    </dataValidation>
    <dataValidation type="decimal" operator="greaterThanOrEqual" allowBlank="1" showInputMessage="1" showErrorMessage="1" promptTitle="Jarak Puskesmat Inap Terdekat" prompt="(Meter)" sqref="G145">
      <formula1>0</formula1>
    </dataValidation>
    <dataValidation type="whole" operator="greaterThanOrEqual" allowBlank="1" showInputMessage="1" showErrorMessage="1" promptTitle="Bid Pelaks Pembangun PemDes 2019" prompt="Total Belanja Pelaksanaan Pembangunan Pemerintah Desa Tahun 2019" sqref="G723">
      <formula1>0</formula1>
    </dataValidation>
    <dataValidation type="whole" operator="greaterThanOrEqual" allowBlank="1" showInputMessage="1" showErrorMessage="1" promptTitle="Bid Pelaks Pembangun PemDes 2020" prompt="Kesehatan Tahun 2020" sqref="G734">
      <formula1>0</formula1>
    </dataValidation>
    <dataValidation type="list" showInputMessage="1" showErrorMessage="1" promptTitle="Tdapat Bumdesa Perantara" prompt="Terdapat Bumdesa Perantara Bidang Perbengkelan&#10;0: Tidak Ada&#10;1: Ada" sqref="G609">
      <formula1>"0,1"</formula1>
    </dataValidation>
    <dataValidation allowBlank="1" showInputMessage="1" showErrorMessage="1" promptTitle="Bidang PMD Tahun 2019" prompt="Pemberdayaan Perempuan, Perlindungan, Anak dan Keluarga Tahun 2019" sqref="G757"/>
    <dataValidation type="list" allowBlank="1" showInputMessage="1" showErrorMessage="1" promptTitle="Terdapat Kejahatan Penipuan" prompt="Keterangan:&#10;0 : Tidak Ada&#10;1 : Ada" sqref="G403">
      <formula1>"0,1"</formula1>
    </dataValidation>
    <dataValidation type="decimal" operator="greaterThanOrEqual" allowBlank="1" showInputMessage="1" showErrorMessage="1" promptTitle="Jarak Poskesdes/ Polindes Tdekat" prompt="(Meter)" sqref="G186">
      <formula1>0</formula1>
    </dataValidation>
    <dataValidation type="list" showInputMessage="1" showErrorMessage="1" promptTitle="Tdapat Bumdesa Keuangan" prompt="Terdapat Bumdesa Keuangan Bidang UED SP &#10;0: Tidak Ada&#10;1: Ada" sqref="G600">
      <formula1>"0,1"</formula1>
    </dataValidation>
    <dataValidation type="whole" operator="greaterThanOrEqual" allowBlank="1" showInputMessage="1" showErrorMessage="1" promptTitle="Jumlah Pekerjaan Polri" prompt="Jumlah Pekerja Polri Perempuan" sqref="G115">
      <formula1>0</formula1>
    </dataValidation>
    <dataValidation type="list" showInputMessage="1" showErrorMessage="1" promptTitle="Ketersediaan RA" prompt="Keterangan:&#10;0 : Tidak Ada&#10;1 : Ada" sqref="G298">
      <formula1>"0,1"</formula1>
    </dataValidation>
    <dataValidation allowBlank="1" showInputMessage="1" showErrorMessage="1" promptTitle="Sumber Pendapatan Desa 2019-2020" prompt="Total Dana Desa (DD) Tahun 2020" sqref="G681"/>
    <dataValidation type="list" showInputMessage="1" showErrorMessage="1" promptTitle="Tdapat Bumdesa Bid Listrik" prompt="Terdapat Bumdesa Bisinis Sosial Bidang Listrik&#10;0: Tidak Ada&#10;1: Ada" sqref="G582">
      <formula1>"0,1"</formula1>
    </dataValidation>
    <dataValidation type="list" allowBlank="1" showInputMessage="1" showErrorMessage="1" promptTitle="Terdapat Kelompok Lembaga Tani?" prompt="Keterangan: &#10;0 : Tidak Ada&#10;1 : Ada" sqref="G328">
      <formula1>"0,1"</formula1>
    </dataValidation>
    <dataValidation type="whole" operator="greaterThanOrEqual" allowBlank="1" showInputMessage="1" showErrorMessage="1" promptTitle="Jlh KK Manfaatkn Energi Biomasa" prompt=" " sqref="G483">
      <formula1>0</formula1>
    </dataValidation>
    <dataValidation type="whole" operator="greaterThanOrEqual" allowBlank="1" showInputMessage="1" showErrorMessage="1" promptTitle="Jlh Tunadaksa &lt;20thn tdk sklh" prompt=" " sqref="G289">
      <formula1>0</formula1>
    </dataValidation>
    <dataValidation allowBlank="1" showInputMessage="1" showErrorMessage="1" promptTitle="Nomor Telp Petugas yg Aktif" prompt=" " sqref="G8:G10"/>
    <dataValidation type="list" showInputMessage="1" showErrorMessage="1" promptTitle="Air Minum dari Sumber Lainnya" prompt="Keterangan:&#10;0 : Tidak&#10;1 : Ya" sqref="G456">
      <formula1>"0,1"</formula1>
    </dataValidation>
    <dataValidation type="whole" operator="greaterThanOrEqual" allowBlank="1" showInputMessage="1" showErrorMessage="1" promptTitle="Total Kepala Keluarga Perempuan" prompt=" " sqref="G88">
      <formula1>0</formula1>
    </dataValidation>
    <dataValidation type="list" showInputMessage="1" showErrorMessage="1" promptTitle="Air Minum dr Sungai/Danau/Kolam" prompt="Keterangan:&#10;0 : Tidak&#10;1 : Ya" sqref="G454">
      <formula1>"0,1"</formula1>
    </dataValidation>
    <dataValidation type="whole" operator="greaterThanOrEqual" allowBlank="1" showInputMessage="1" showErrorMessage="1" promptTitle="Penduduk Berdasarkan Usia" prompt="15 - 39 Tahun" sqref="G94">
      <formula1>0</formula1>
    </dataValidation>
    <dataValidation type="whole" operator="greaterThanOrEqual" allowBlank="1" showInputMessage="1" showErrorMessage="1" promptTitle="Jlh KK Manfaatkn E-Hayati Cair" prompt=" " sqref="G485">
      <formula1>0</formula1>
    </dataValidation>
    <dataValidation type="list" allowBlank="1" showInputMessage="1" showErrorMessage="1" promptTitle="Terdapat Kejahatan Narkoba" prompt="Keterangan:&#10;0 : Tidak Ada&#10;1 : Ada" sqref="G407">
      <formula1>"0,1"</formula1>
    </dataValidation>
    <dataValidation type="list" showInputMessage="1" showErrorMessage="1" promptTitle="Terdapat Penjual Agen LPG/Mita" prompt="Keterangan:&#10;0: Tidak Ada&#10;1: Ada" sqref="G552">
      <formula1>"0,1"</formula1>
    </dataValidation>
    <dataValidation type="whole" operator="greaterThanOrEqual" allowBlank="1" showInputMessage="1" showErrorMessage="1" promptTitle="Wkt Desa ke Ktr Bupati/Walikota" prompt="(Menit)" sqref="G783">
      <formula1>0</formula1>
    </dataValidation>
    <dataValidation type="whole" operator="greaterThanOrEqual" allowBlank="1" showInputMessage="1" showErrorMessage="1" promptTitle="Jlh Tunanetra &lt;20thn Sekolah" prompt=" " sqref="G282">
      <formula1>0</formula1>
    </dataValidation>
    <dataValidation operator="lessThanOrEqual" allowBlank="1" showInputMessage="1" showErrorMessage="1" prompt="Nama Penyakit Penyebab Kejadian Luar Biasa" sqref="G209"/>
    <dataValidation type="whole" operator="greaterThanOrEqual" allowBlank="1" showInputMessage="1" showErrorMessage="1" sqref="G530">
      <formula1>0</formula1>
    </dataValidation>
    <dataValidation type="whole" operator="greaterThanOrEqual" allowBlank="1" showInputMessage="1" showErrorMessage="1" sqref="G532">
      <formula1>0</formula1>
    </dataValidation>
    <dataValidation type="whole" operator="greaterThanOrEqual" allowBlank="1" showInputMessage="1" showErrorMessage="1" sqref="G672">
      <formula1>0</formula1>
    </dataValidation>
    <dataValidation allowBlank="1" showInputMessage="1" showErrorMessage="1" promptTitle="Bumdesa Perdagangan Bid P'ternak" prompt="(SEBUTKAN)" sqref="G596"/>
    <dataValidation type="whole" operator="greaterThanOrEqual" allowBlank="1" showInputMessage="1" showErrorMessage="1" promptTitle="Jlh Mayoritas alat P'tanian Desa" prompt="Input Menggunakan Angka" sqref="G534">
      <formula1>0</formula1>
    </dataValidation>
    <dataValidation type="list" allowBlank="1" showInputMessage="1" showErrorMessage="1" promptTitle="Tersedia PLD" prompt="Ketersediaan pendamping Lokal Desa di Desa&#10;0: Tidak Ada&#10;1: Ada" sqref="G671">
      <formula1>"0,1"</formula1>
    </dataValidation>
    <dataValidation type="whole" operator="greaterThanOrEqual" allowBlank="1" showInputMessage="1" showErrorMessage="1" promptTitle="Jumlah Pekerjaan PNS" prompt="Jumlah Pekerja PNS Perempuan" sqref="G107">
      <formula1>0</formula1>
    </dataValidation>
    <dataValidation type="list" allowBlank="1" showInputMessage="1" showErrorMessage="1" promptTitle="Rumah Singgah untuk Ibu Hamil" prompt="0: Tidak Ada&#10;1: Ada" sqref="G189">
      <formula1>"0,1"</formula1>
    </dataValidation>
    <dataValidation type="list" showInputMessage="1" showErrorMessage="1" promptTitle="Penghasilan" prompt="Sumber penghasilan utama penduduk Desa &#10;1: Pertanian (termasuk Perkebunan, Peternakan, Perikanan)&#10;2: Industri&#10;3: Perdagangan, Transportasi, dan Jasa&#10;4. Pariwisata&#10;5. Lainnya" sqref="G515">
      <formula1>"1,2,3,4,5"</formula1>
    </dataValidation>
    <dataValidation type="list" showInputMessage="1" showErrorMessage="1" promptTitle="Tdapat Bumdesa Perantara" prompt="Terdapat Bumdesa Perantara Bidang Penggilingan Padi&#10;0: Tidak Ada&#10;1: Ada" sqref="G613">
      <formula1>"0,1"</formula1>
    </dataValidation>
    <dataValidation type="list" showInputMessage="1" showErrorMessage="1" promptTitle="Adanya Warga Beragama Islam" prompt="Keterangan:&#10;0 : Tidak Ada&#10;1 : Ada" sqref="G357">
      <formula1>"0,1"</formula1>
    </dataValidation>
    <dataValidation type="whole" operator="greaterThanOrEqual" allowBlank="1" showInputMessage="1" showErrorMessage="1" promptTitle="Jlh Pasar Permanen" prompt="(Unit)" sqref="G542">
      <formula1>0</formula1>
    </dataValidation>
    <dataValidation allowBlank="1" showInputMessage="1" showErrorMessage="1" promptTitle="Sumber Pendapatan Desa 2019-2020" prompt="Total PAD Tahun 2020" sqref="G679"/>
    <dataValidation type="whole" operator="greaterThanOrEqual" allowBlank="1" showInputMessage="1" showErrorMessage="1" promptTitle="Jarak Bank Swasta Terdekat" prompt="(Meter)" sqref="G564">
      <formula1>0</formula1>
    </dataValidation>
    <dataValidation type="list" showInputMessage="1" showErrorMessage="1" promptTitle="Tersedia Rumah Bersalin" prompt="0: Tidak Ada&#10;1: Ada&#10;&#10;" sqref="G156">
      <formula1>"0,1"</formula1>
    </dataValidation>
    <dataValidation type="whole" operator="greaterThanOrEqual" allowBlank="1" showInputMessage="1" showErrorMessage="1" promptTitle="Total Tenaga Kerja Bumdes" prompt=" " sqref="G629">
      <formula1>0</formula1>
    </dataValidation>
    <dataValidation type="list" allowBlank="1" showInputMessage="1" showErrorMessage="1" promptTitle="Terdapat Kejahatan Pembunuhan" prompt="Keterangan:&#10;0 : Tidak Ada&#10;1 : Ada" sqref="G409">
      <formula1>"0,1"</formula1>
    </dataValidation>
    <dataValidation type="whole" operator="greaterThanOrEqual" allowBlank="1" showInputMessage="1" showErrorMessage="1" promptTitle="Jlh Kejadian Konfik" prompt="Antar Suku&#10;(Kasus)" sqref="G389">
      <formula1>0</formula1>
    </dataValidation>
    <dataValidation type="list" showInputMessage="1" showErrorMessage="1" promptTitle="Bumdesa" prompt="Terdapat BumDesa di Desa&#10;0: Tidak Ada&#10;1: Ada" sqref="G573">
      <formula1>"0,1"</formula1>
    </dataValidation>
    <dataValidation type="list" showInputMessage="1" showErrorMessage="1" promptTitle="Tersedia Tempat Praktek Dokter" prompt="0: Tidak Ada&#10;1: Ada&#10;&#10;" sqref="G164">
      <formula1>"0,1"</formula1>
    </dataValidation>
    <dataValidation type="list" showInputMessage="1" showErrorMessage="1" promptTitle="Pembiayaan Posyandu" prompt="1: Iuran Bulanan Masyarakat&#10;2: APBDes&#10;3: Iuran Bulanan Masyarakat dan APBDes&#10;4: Lainnya" sqref="G194">
      <formula1>"1,2,3,4"</formula1>
    </dataValidation>
    <dataValidation type="list" showInputMessage="1" showErrorMessage="1" promptTitle="Tdapat Bumdesa Jasa Penyewaan" prompt="Terdapat Bumdesa Jasa Penyewaan Bisinis Peralatan&#10;0: Tidak Ada&#10;1: Ada" sqref="G589">
      <formula1>"0,1"</formula1>
    </dataValidation>
    <dataValidation type="list" allowBlank="1" showInputMessage="1" showErrorMessage="1" promptTitle="Kondisi KK  Rumah Non Permanen" prompt="1. Baik&#10;2. Sedang&#10;3. Rusak" sqref="G446">
      <formula1>"1,2,3"</formula1>
    </dataValidation>
    <dataValidation allowBlank="1" showInputMessage="1" showErrorMessage="1" promptTitle="Nomor Telp Informan Aktif" prompt=" " sqref="G14"/>
    <dataValidation type="whole" operator="greaterThanOrEqual" allowBlank="1" showInputMessage="1" showErrorMessage="1" promptTitle="Bumil dpt layanan Nifas 3x" prompt=" " sqref="G222">
      <formula1>0</formula1>
    </dataValidation>
    <dataValidation type="whole" operator="greaterThanOrEqual" allowBlank="1" showInputMessage="1" showErrorMessage="1" promptTitle="Jumlah Pekerjaan Perawat" prompt="Jumlah Pekerja Perawat Perempuan" sqref="G120">
      <formula1>0</formula1>
    </dataValidation>
    <dataValidation type="list" showInputMessage="1" showErrorMessage="1" promptTitle="Tdpt Insiatif Warga Siskamling" prompt="Keterangan:&#10;0 : Tidak Ada&#10;1 : Ada" sqref="G382">
      <formula1>"0,1"</formula1>
    </dataValidation>
    <dataValidation type="list" allowBlank="1" showInputMessage="1" showErrorMessage="1" promptTitle="Ketersediaan SLB" prompt="0: Tidak Ada&#10;1: Ada" sqref="G413">
      <formula1>"0,1"</formula1>
    </dataValidation>
    <dataValidation allowBlank="1" showInputMessage="1" showErrorMessage="1" promptTitle="Terdapat Aset Desa Lainnya" prompt="Sebutkan" sqref="G702"/>
    <dataValidation type="list" allowBlank="1" showInputMessage="1" showErrorMessage="1" promptTitle="Angkutan Umum" prompt="Angkutan umum utama di Desa beroperasi setiap hari&#10;0: Tidak&#10;1: Ya" sqref="G639">
      <formula1>"1,0"</formula1>
    </dataValidation>
    <dataValidation type="list" operator="lessThanOrEqual" showInputMessage="1" showErrorMessage="1" promptTitle="Terdapat Wihara" prompt="Keterangan:&#10;0 : Tidak Ada&#10;1 : Ada" sqref="G368">
      <formula1>"0,1"</formula1>
    </dataValidation>
    <dataValidation type="whole" operator="greaterThanOrEqual" allowBlank="1" showInputMessage="1" showErrorMessage="1" promptTitle="Frek Kejadian Bencana" prompt="Tsunami&#10;(Kali/Tahun)" sqref="G658">
      <formula1>0</formula1>
    </dataValidation>
    <dataValidation type="whole" operator="greaterThanOrEqual" allowBlank="1" showInputMessage="1" showErrorMessage="1" promptTitle="Jlh Fasilitas Lap Sepak Bola" prompt="(Unit)" sqref="G346">
      <formula1>0</formula1>
    </dataValidation>
    <dataValidation type="whole" operator="greaterThanOrEqual" allowBlank="1" showInputMessage="1" showErrorMessage="1" promptTitle="Jlh Tunagrahita" prompt=" " sqref="G416:G417">
      <formula1>0</formula1>
    </dataValidation>
    <dataValidation type="whole" operator="greaterThanOrEqual" allowBlank="1" showInputMessage="1" showErrorMessage="1" promptTitle="Jlh Tunanetra &lt;20thn tdk sklh" prompt=" " sqref="G283">
      <formula1>0</formula1>
    </dataValidation>
    <dataValidation type="list" allowBlank="1" showInputMessage="1" showErrorMessage="1" promptTitle="Pendidikan Terakhir Plt/Sekdes" prompt="0. Tidak Pernah Sekolah&#10;1. Tamat S3&#10;2. Tamat S2&#10;3. Tamat S1/DIV&#10;4. Tamat Akademi DIII&#10;5. Tamat SLTA/ Sederajat&#10;6. Tamat SLTP/ Sederajat&#10;7. Tamat SD/ Sederajat&#10;8. Tidak Tamat SD/sederajat" sqref="G41">
      <formula1>"0,1, 2, 3, 4, 5,6,7,8"</formula1>
    </dataValidation>
    <dataValidation allowBlank="1" showInputMessage="1" showErrorMessage="1" promptTitle="Bidang PMD Tahun 2020" prompt="Total Bidang Pemberdayaan Masyarakat Desa Tahun 2020" sqref="G761"/>
    <dataValidation type="list" showInputMessage="1" showErrorMessage="1" promptTitle="Tdapat Bumdesa Usaha" prompt="Terdapat Bumdesa Usaha Bidang Kelompok Usaha&#10;0: Tidak Ada&#10;1: Ada" sqref="G615">
      <formula1>"0,1"</formula1>
    </dataValidation>
    <dataValidation type="whole" operator="greaterThanOrEqual" allowBlank="1" showInputMessage="1" showErrorMessage="1" promptTitle="Jumlah KK Sumber Listrik Non PLN" prompt="(KK)" sqref="G479">
      <formula1>0</formula1>
    </dataValidation>
    <dataValidation allowBlank="1" showInputMessage="1" showErrorMessage="1" promptTitle="Jumlah Total Penduduk Tahun 2019" prompt=" " sqref="G80"/>
    <dataValidation allowBlank="1" showInputMessage="1" showErrorMessage="1" promptTitle="Bid Pembin Kmasyrkt Desa Th 2020" prompt="Ketentraman, Ketertiban dan Perlindungan Masyarakat Tahun 2020" sqref="G748"/>
    <dataValidation type="list" allowBlank="1" showInputMessage="1" showErrorMessage="1" promptTitle="Jenis Kelamin Informan" prompt="1. Laki- Laki&#10;2. Perempuan" sqref="G16">
      <formula1>"1, 2"</formula1>
    </dataValidation>
    <dataValidation type="whole" operator="greaterThanOrEqual" allowBlank="1" showInputMessage="1" showErrorMessage="1" promptTitle="Bid Pelaks Pembangun PemDes 2020" prompt="Pariwisata Tahun 2020" sqref="G740">
      <formula1>0</formula1>
    </dataValidation>
    <dataValidation type="whole" operator="greaterThanOrEqual" allowBlank="1" showInputMessage="1" showErrorMessage="1" promptTitle="Ketua RW" prompt="Ketua RW Perempuan" sqref="G68">
      <formula1>0</formula1>
    </dataValidation>
    <dataValidation type="whole" operator="lessThanOrEqual" allowBlank="1" showInputMessage="1" showErrorMessage="1" promptTitle="Total Fasilitas/ Lapangan OR" prompt="TERHITUNG SECARA OTOMATIS" sqref="G345">
      <formula1>10</formula1>
    </dataValidation>
    <dataValidation type="list" allowBlank="1" showInputMessage="1" showErrorMessage="1" promptTitle="Dampak Pencemaran" prompt="Dampak Pencemaran Lingkungan yang dirasakan&#10;0: Tidak Mempengaruhi Kesehatan&#10;1: Menyebabkan Gangguan Kesehatan Ringan&#10;2: Menimbulkan Penyakit/ Infeksi&#10;3: Menimbulkan Kematian" sqref="G650">
      <formula1>"0,1,2,3"</formula1>
    </dataValidation>
    <dataValidation type="list" showInputMessage="1" showErrorMessage="1" promptTitle="Air Minum dr Ledeng Tanpa Metern" prompt="Keterangan:&#10;0 : Tidak&#10;1 : Ya" sqref="G450">
      <formula1>"0,1"</formula1>
    </dataValidation>
    <dataValidation allowBlank="1" showInputMessage="1" showErrorMessage="1" promptTitle="Bidang PMD Tahun 2019" prompt="Kelautan dan Perikanan Tahun 2019" sqref="G754"/>
    <dataValidation type="whole" operator="greaterThanOrEqual" allowBlank="1" showInputMessage="1" showErrorMessage="1" promptTitle="Total Industri Mikro &amp; Kecil" prompt="TERHITUNG SECARA OTOMATIS" sqref="G529">
      <formula1>0</formula1>
    </dataValidation>
    <dataValidation type="whole" operator="greaterThanOrEqual" allowBlank="1" showInputMessage="1" showErrorMessage="1" promptTitle="Jumlah Kematian Bayi (0-12 bln)" prompt=" " sqref="G205">
      <formula1>0</formula1>
    </dataValidation>
    <dataValidation type="whole" operator="greaterThanOrEqual" allowBlank="1" showInputMessage="1" showErrorMessage="1" promptTitle="Jarak Pos PAUD T'dekat" prompt=" " sqref="G294">
      <formula1>0</formula1>
    </dataValidation>
    <dataValidation type="whole" operator="greaterThanOrEqual" allowBlank="1" showInputMessage="1" showErrorMessage="1" promptTitle="Jlh KK BAB Jamban Sendiri" prompt="Input dengan angka" sqref="G470">
      <formula1>0</formula1>
    </dataValidation>
    <dataValidation type="list" showInputMessage="1" showErrorMessage="1" promptTitle="Jalur Evakuasi" prompt="Terdapat fasilitas mitigasi bencana alam di Desa berupa jalur evakuasi&#10;0: Tidak Ada&#10;1: Ada" sqref="G669">
      <formula1>"0,1"</formula1>
    </dataValidation>
    <dataValidation type="list" showInputMessage="1" showErrorMessage="1" promptTitle="Tingkat Pendidikan" prompt="Keterangan:&#10;0: Tidak Sekolah&#10;1 : Tamat Sarjana/D1/D3/Sederajat&#10;2 : Tamat SMA/Sederajat&#10;3 : Tamat SMP/Sederajat&#10;4 : Tamat SD/Sederajat&#10;5: Tidak Tamat SD" sqref="G275">
      <formula1>"0,1,2,3,4,5"</formula1>
    </dataValidation>
    <dataValidation allowBlank="1" showInputMessage="1" showErrorMessage="1" promptTitle="Bidang PMD Tahun 2019" prompt="Total Bidang Pemberdayaan Masyarakat Desa Tahun 2019" sqref="G753"/>
    <dataValidation type="whole" operator="lessThanOrEqual" allowBlank="1" showInputMessage="1" showErrorMessage="1" promptTitle="Tingkat Konvergensi Anak" prompt="TERHITUNG SECARA OTOMATIS" sqref="G256">
      <formula1>10000</formula1>
    </dataValidation>
    <dataValidation type="whole" operator="greaterThanOrEqual" allowBlank="1" showInputMessage="1" showErrorMessage="1" promptTitle="Jlh Pengajar SMU/MA/SMK" prompt=" " sqref="G271">
      <formula1>0</formula1>
    </dataValidation>
    <dataValidation allowBlank="1" showInputMessage="1" showErrorMessage="1" promptTitle="Nama Bumdesa Bersama" prompt=" " sqref="G577"/>
    <dataValidation showInputMessage="1" showErrorMessage="1" promptTitle="Kredit Lainnya (sebutkan)" prompt="Terdapat fasilitas kredit lainnya (sebutkan)&#10;" sqref="G570"/>
    <dataValidation type="list" showInputMessage="1" showErrorMessage="1" promptTitle="Tdapat Bumdesa Usaha" prompt="Terdapat Bumdesa Usaha Bidang Karaoke&#10;0: Tidak Ada&#10;1: Ada" sqref="G617">
      <formula1>"0,1"</formula1>
    </dataValidation>
    <dataValidation allowBlank="1" showInputMessage="1" showErrorMessage="1" promptTitle="Bidang PMD Tahun 2019" prompt="Perdagangan dan Industri Tahun 2019" sqref="G760"/>
    <dataValidation type="list" operator="lessThanOrEqual" showInputMessage="1" showErrorMessage="1" promptTitle="Terdapat Litang/ Kelenteng" prompt="Keterangan:&#10;0 : Tidak Ada&#10;1 : Ada" sqref="G370">
      <formula1>"0,1"</formula1>
    </dataValidation>
    <dataValidation type="whole" operator="greaterThanOrEqual" allowBlank="1" showInputMessage="1" showErrorMessage="1" promptTitle="Jlh Mikro kecil-Perikanan" prompt="Input Menggunakan Angka" sqref="G525">
      <formula1>0</formula1>
    </dataValidation>
    <dataValidation type="whole" operator="greaterThanOrEqual" allowBlank="1" showInputMessage="1" showErrorMessage="1" promptTitle="Bumil Konseling Gizi 4x" prompt=" " sqref="G223">
      <formula1>0</formula1>
    </dataValidation>
    <dataValidation type="list" showInputMessage="1" showErrorMessage="1" promptTitle="Tdapat Bumdesa Pariwisata" prompt="Terdapat Bumdesa Parawisita Bidang Agrowisata&#10;0: Tidak Ada&#10;1: Ada" sqref="G620">
      <formula1>"0,1"</formula1>
    </dataValidation>
    <dataValidation type="whole" operator="greaterThanOrEqual" allowBlank="1" showInputMessage="1" showErrorMessage="1" promptTitle="Jlh Mikro kecil-Peternakan" prompt="Input Menggunakan Angka" sqref="G527">
      <formula1>0</formula1>
    </dataValidation>
    <dataValidation allowBlank="1" showInputMessage="1" showErrorMessage="1" promptTitle="Sumber Pendapatan Desa 2019-2020" prompt="Total Dana Desa (DD) Tahun 2019" sqref="G682"/>
    <dataValidation type="list" showInputMessage="1" showErrorMessage="1" promptTitle="Tdapat Bumdesa Pariwisata" prompt="Terdapat Bumdesa Parawisita Bidang Transportasi&#10;0: Tidak Ada&#10;1: Ada" sqref="G622">
      <formula1>"0,1"</formula1>
    </dataValidation>
    <dataValidation type="whole" operator="greaterThanOrEqual" allowBlank="1" showInputMessage="1" showErrorMessage="1" promptTitle="Jarak Tower Terdekat" prompt="Input Menggunakan Angka" sqref="G512">
      <formula1>0</formula1>
    </dataValidation>
    <dataValidation type="whole" operator="greaterThanOrEqual" allowBlank="1" showInputMessage="1" showErrorMessage="1" promptTitle="Waktu Tempuh Hotel/Inap T'dekat" prompt="(Menit)" sqref="G550">
      <formula1>0</formula1>
    </dataValidation>
    <dataValidation type="whole" operator="greaterThanOrEqual" allowBlank="1" showInputMessage="1" showErrorMessage="1" promptTitle="Bid Penyelenggaraan PemDes 2020" prompt="Tata Praja Pemerintah, Perencanaan, Keuangan, Pelaporan Tahun 2020" sqref="G720">
      <formula1>0</formula1>
    </dataValidation>
    <dataValidation type="whole" operator="greaterThanOrEqual" allowBlank="1" showInputMessage="1" showErrorMessage="1" promptTitle="Ketua RW" prompt="Ketua RW Laki-Laki" sqref="G67">
      <formula1>0</formula1>
    </dataValidation>
    <dataValidation type="list" showInputMessage="1" showErrorMessage="1" promptTitle="KUK" prompt="Terdapat fasilitas kredit berupa Kredit Usaha Kecil&#10;0: Tidak Ada&#10;1: Ada" sqref="G568">
      <formula1>"0,1"</formula1>
    </dataValidation>
    <dataValidation type="whole" operator="greaterThanOrEqual" allowBlank="1" showInputMessage="1" showErrorMessage="1" promptTitle="Jumlah Kematian Balita" prompt=" " sqref="G203">
      <formula1>0</formula1>
    </dataValidation>
    <dataValidation allowBlank="1" showInputMessage="1" showErrorMessage="1" promptTitle="Sumber Pendapatan Desa 2019-2020" prompt="Total Sumber Pendapatan Lainnya Tahun 2020" sqref="G691"/>
    <dataValidation type="whole" operator="greaterThanOrEqual" allowBlank="1" showInputMessage="1" showErrorMessage="1" promptTitle="Jlh Tunarungu" prompt=" " sqref="G420:G421">
      <formula1>0</formula1>
    </dataValidation>
    <dataValidation type="list" showInputMessage="1" showErrorMessage="1" promptTitle="Sumber Air untuk Mandi dan Cuci" prompt="Sumber Air Ledeng dengan Tanpa Meteran (PAM/PDAM)&#10;Keterangan&#10;0 : Tidak&#10;1 : Ya" sqref="G460">
      <formula1>"0,1"</formula1>
    </dataValidation>
    <dataValidation type="list" showInputMessage="1" showErrorMessage="1" promptTitle="Sinyal" prompt="Sinyal telepon seluler / handphone di Desa&#10;1: Sinyak Kuat&#10;2: Sinyal Lemah&#10;0: Tidak Ada Sinyal" sqref="G495">
      <formula1>"0,1,2"</formula1>
    </dataValidation>
    <dataValidation type="whole" operator="greaterThanOrEqual" allowBlank="1" showInputMessage="1" showErrorMessage="1" promptTitle="Penduduk Berdasarkan Usia" prompt="1 - 4 Tahun" sqref="G92">
      <formula1>0</formula1>
    </dataValidation>
    <dataValidation allowBlank="1" showInputMessage="1" showErrorMessage="1" prompt="Alamat Email Aktif Kantor Desa" sqref="G34"/>
    <dataValidation type="whole" operator="greaterThanOrEqual" allowBlank="1" showInputMessage="1" showErrorMessage="1" promptTitle="Penduduk Berdasarkan Usia" prompt="&lt;1 Tahun" sqref="G91">
      <formula1>0</formula1>
    </dataValidation>
    <dataValidation type="whole" operator="greaterThanOrEqual" allowBlank="1" showInputMessage="1" showErrorMessage="1" promptTitle="Jumlah Industri Menengah di Desa" prompt="Input Menggunakan Angka" sqref="G531">
      <formula1>0</formula1>
    </dataValidation>
    <dataValidation type="whole" operator="greaterThanOrEqual" allowBlank="1" showInputMessage="1" showErrorMessage="1" promptTitle="Jumlah Pekerjaan Wiraswasta" prompt="Jumlah Pekerja Wirasawasta Perempuan" sqref="G111">
      <formula1>0</formula1>
    </dataValidation>
    <dataValidation type="list" allowBlank="1" showInputMessage="1" showErrorMessage="1" promptTitle="Terdapat Pasar Hewan" prompt="0: Tidak Ada&#10;1: Ada" sqref="G698">
      <formula1>"0,1"</formula1>
    </dataValidation>
    <dataValidation type="list" showInputMessage="1" showErrorMessage="1" promptTitle="Tdapat Bumdesa Jasa Penyewaan" prompt="Terdapat Bumdesa Jasa Penyewaan Bidang Sewa Tenda&#10;0: Tidak Ada&#10;1: Ada" sqref="G587">
      <formula1>"0,1"</formula1>
    </dataValidation>
    <dataValidation type="whole" operator="greaterThanOrEqual" allowBlank="1" showInputMessage="1" showErrorMessage="1" promptTitle="Jumlah Penduduk Laki-Laki" prompt="Input Menggunakan Angka" sqref="G82">
      <formula1>0</formula1>
    </dataValidation>
    <dataValidation allowBlank="1" showInputMessage="1" showErrorMessage="1" promptTitle="Sumber Pendapatan Desa 2019-2020" prompt="Total Bantuan Provinsi Tahun 2019" sqref="G688"/>
    <dataValidation type="list" allowBlank="1" showInputMessage="1" showErrorMessage="1" promptTitle="Adanya PMKS PSK" prompt="Keterangan:&#10;0 : Tidak Ada&#10;1 : Ada" sqref="G435">
      <formula1>"0,1"</formula1>
    </dataValidation>
    <dataValidation type="whole" operator="greaterThanOrEqual" allowBlank="1" showInputMessage="1" showErrorMessage="1" promptTitle="Jlh Mikro kecil-Pariwisata" prompt="Input Menggunakan Angka" sqref="G524">
      <formula1>0</formula1>
    </dataValidation>
    <dataValidation type="whole" operator="greaterThanOrEqual" allowBlank="1" showInputMessage="1" showErrorMessage="1" promptTitle="Jumlah Pekerjaan Petani" prompt="Jumlah Pekerja Petani Laki-Laki" sqref="G98">
      <formula1>0</formula1>
    </dataValidation>
    <dataValidation type="list" operator="lessThanOrEqual" showInputMessage="1" showErrorMessage="1" promptTitle="Terdapat Masjid" prompt="Keterangan:&#10;0 : Tidak Ada&#10;1 : Ada" sqref="G365">
      <formula1>"0,1"</formula1>
    </dataValidation>
    <dataValidation type="list" showInputMessage="1" showErrorMessage="1" promptTitle="BPR" prompt="Terdapat BPR di Desa&#10;0: Tidak Ada&#10;1: Ada" sqref="G565">
      <formula1>"0,1"</formula1>
    </dataValidation>
    <dataValidation allowBlank="1" showInputMessage="1" showErrorMessage="1" promptTitle="Bumdesa Perdagangan Bid P'kebunn" prompt="(SEBUTKAN)" sqref="G594"/>
    <dataValidation type="whole" operator="greaterThanOrEqual" allowBlank="1" showInputMessage="1" showErrorMessage="1" promptTitle="Jlh KK Manfaatkn Energi Angin" prompt=" " sqref="G482">
      <formula1>0</formula1>
    </dataValidation>
    <dataValidation type="list" allowBlank="1" showInputMessage="1" showErrorMessage="1" promptTitle="Terdapat Kejahatan Perjudian" prompt="Keterangan:&#10;0 : Tidak Ada&#10;1 : Ada" sqref="G408">
      <formula1>"0,1"</formula1>
    </dataValidation>
    <dataValidation type="list" operator="lessThanOrEqual" showInputMessage="1" showErrorMessage="1" promptTitle="Tdpt Lembaga/Organisasi Wanita?" prompt="Keterangan:&#10;0 : Tidak Ada&#10;1 : Ada" sqref="G336">
      <formula1>"0,1"</formula1>
    </dataValidation>
    <dataValidation type="list" showInputMessage="1" showErrorMessage="1" promptTitle="Pencemaran Udara" prompt="Terjadi pencemaran udara&#10;0: Tidak&#10;1: Ya" sqref="G649">
      <formula1>"0,1"</formula1>
    </dataValidation>
    <dataValidation type="whole" operator="greaterThanOrEqual" allowBlank="1" showInputMessage="1" showErrorMessage="1" promptTitle="Jlh Kunjungan Anak Gizi Buruk" prompt=" " sqref="G243">
      <formula1>0</formula1>
    </dataValidation>
    <dataValidation type="whole" operator="greaterThanOrEqual" allowBlank="1" showInputMessage="1" showErrorMessage="1" promptTitle="Jumlah Pekerjaan Lainnya" prompt="Jumlah Pekerja Lainnya Perempuan" sqref="G122">
      <formula1>0</formula1>
    </dataValidation>
    <dataValidation type="decimal" operator="greaterThanOrEqual" allowBlank="1" showInputMessage="1" showErrorMessage="1" promptTitle="Jarak Penginapan/Hotel T'dekat" prompt="(Meter)" sqref="G549">
      <formula1>0</formula1>
    </dataValidation>
    <dataValidation type="whole" operator="lessThanOrEqual" allowBlank="1" showInputMessage="1" showErrorMessage="1" promptTitle="Jumlah Fasilitas Olahraga" prompt="Diinput dengan Angka" sqref="G344">
      <formula1>10</formula1>
    </dataValidation>
    <dataValidation type="whole" operator="greaterThanOrEqual" allowBlank="1" showInputMessage="1" showErrorMessage="1" promptTitle="Jlh Kunjungan Anak Gizi Kurang" prompt=" " sqref="G244">
      <formula1>0</formula1>
    </dataValidation>
    <dataValidation type="whole" operator="greaterThanOrEqual" allowBlank="1" showInputMessage="1" showErrorMessage="1" promptTitle="Jumlah Pekerjaan Buruh" prompt="Jumlah Pekerja Buruh Tani/ Nelayan Laki-Laki" sqref="G102">
      <formula1>0</formula1>
    </dataValidation>
    <dataValidation type="whole" operator="greaterThanOrEqual" allowBlank="1" showInputMessage="1" showErrorMessage="1" promptTitle="Jlh SLB di Desa" prompt="(unit)" sqref="G414">
      <formula1>0</formula1>
    </dataValidation>
    <dataValidation type="list" showInputMessage="1" showErrorMessage="1" promptTitle="Pasar Tanpa Bangunan" prompt="Terdapat pasar tanpa bangunan di Desa&#10;0: Tidak Ada&#10;1: Ada" sqref="G544">
      <formula1>"0,1"</formula1>
    </dataValidation>
    <dataValidation type="whole" operator="greaterThanOrEqual" allowBlank="1" showInputMessage="1" showErrorMessage="1" promptTitle="Jlh Disabilitas Lahir" prompt=" " sqref="G426">
      <formula1>0</formula1>
    </dataValidation>
    <dataValidation type="list" showInputMessage="1" showErrorMessage="1" promptTitle="Tdapat Bumdesa Pariwisata" prompt="Terdapat Bumdesa Parawisita Bidang Wisata Alam&#10;0: Tidak Ada&#10;1: Ada" sqref="G621">
      <formula1>"0,1"</formula1>
    </dataValidation>
    <dataValidation type="list" showInputMessage="1" showErrorMessage="1" promptTitle="Desa Ikutserta Bumdesa Bersama" prompt="Terdapat Bumdes Bersama di Desa&#10;0: Tidak Ada&#10;1: Ada" sqref="G576">
      <formula1>"0,1"</formula1>
    </dataValidation>
    <dataValidation type="whole" operator="greaterThanOrEqual" allowBlank="1" showInputMessage="1" showErrorMessage="1" promptTitle="Jlh KK Manfaatkn Energi Matahari" prompt=" " sqref="G481">
      <formula1>0</formula1>
    </dataValidation>
    <dataValidation type="whole" operator="greaterThanOrEqual" allowBlank="1" showInputMessage="1" showErrorMessage="1" promptTitle="Jlh Frek Kel/Org/Lemb K Wanita" prompt="(Kali/Thn)" sqref="G337">
      <formula1>0</formula1>
    </dataValidation>
    <dataValidation type="whole" operator="greaterThanOrEqual" allowBlank="1" showInputMessage="1" showErrorMessage="1" promptTitle="Jumlah Pekerjaan Nelayan" prompt="Jumlah Pekerja Nelayan Laki-Laki" sqref="G100">
      <formula1>0</formula1>
    </dataValidation>
    <dataValidation type="list" showInputMessage="1" showErrorMessage="1" promptTitle="Kebun Gizi" prompt="Ketersediaan kebun gizi di Desa&#10;0: Tidak Ada&#10;1: Ada" sqref="G675">
      <formula1>"0,1"</formula1>
    </dataValidation>
    <dataValidation allowBlank="1" showInputMessage="1" showErrorMessage="1" promptTitle="Bidang PMD Tahun 2020" prompt="Pertanian dan Peternakan Tahun 2020" sqref="G763"/>
    <dataValidation type="whole" operator="greaterThanOrEqual" allowBlank="1" showInputMessage="1" showErrorMessage="1" promptTitle="Waktu Tempuh PAUD T'dekat" prompt=" " sqref="G295">
      <formula1>0</formula1>
    </dataValidation>
    <dataValidation type="list" showInputMessage="1" showErrorMessage="1" promptTitle="Sumber Air untuk Mandi dan Cuci" prompt="Sumber Air Ledeng dengan Meteran (PAM/PDAM)&#10;Keterangan&#10;0 : Tidak&#10;1 : Ya" sqref="G459">
      <formula1>"0,1"</formula1>
    </dataValidation>
    <dataValidation type="whole" operator="greaterThanOrEqual" allowBlank="1" showInputMessage="1" showErrorMessage="1" promptTitle="Jlh KK BAB Bukan Jamban" prompt="Input dengan angka" sqref="G473">
      <formula1>0</formula1>
    </dataValidation>
    <dataValidation allowBlank="1" showInputMessage="1" showErrorMessage="1" promptTitle="Bidang PMD Tahun 2019" prompt="Peningkatan Kapasitas Aparatur Desa Tahun 2019" sqref="G756"/>
    <dataValidation type="list" showInputMessage="1" showErrorMessage="1" promptTitle="Tdapat Bumdesa Perantara" prompt="Terdapat Bumdesa Perantara Bidang Jasa&#10;0: Tidak Ada&#10;1: Ada" sqref="G608">
      <formula1>"0,1"</formula1>
    </dataValidation>
    <dataValidation type="decimal" operator="greaterThanOrEqual" allowBlank="1" showInputMessage="1" showErrorMessage="1" promptTitle="Jarak SLB Terdekat" prompt="(Km)" sqref="G415">
      <formula1>0</formula1>
    </dataValidation>
    <dataValidation allowBlank="1" showInputMessage="1" showErrorMessage="1" promptTitle="Peran Tokoh Lainnya" prompt="Mediator Lainnya, Sebutkan" sqref="G399"/>
    <dataValidation type="list" allowBlank="1" showInputMessage="1" showErrorMessage="1" promptTitle="Adanya PMKS Korban Kekeras" prompt="Keterangan:&#10;0 : Tidak Ada&#10;1 : Ada" sqref="G430">
      <formula1>"0,1"</formula1>
    </dataValidation>
    <dataValidation type="whole" operator="greaterThanOrEqual" allowBlank="1" showInputMessage="1" showErrorMessage="1" promptTitle="Jlh Anak 0-2 Thn Miliki Jamkes" prompt=" " sqref="G248">
      <formula1>0</formula1>
    </dataValidation>
    <dataValidation type="whole" operator="greaterThanOrEqual" allowBlank="1" showInputMessage="1" showErrorMessage="1" promptTitle="Jlh Mayoritas alat P'ternak Desa" prompt="Input Menggunakan Angka" sqref="G536">
      <formula1>0</formula1>
    </dataValidation>
    <dataValidation allowBlank="1" showInputMessage="1" showErrorMessage="1" promptTitle="Bidang PMD Tahun 2020" prompt="Pemberdayaan Perempuan, Perlindungan, Anak dan Keluarga Tahun 2020" sqref="G765"/>
    <dataValidation type="list" allowBlank="1" showInputMessage="1" showErrorMessage="1" promptTitle="Terdapat Pasar Pelelangan Ikan" prompt="0: Tidak Ada&#10;1: Ada" sqref="G699">
      <formula1>"0,1"</formula1>
    </dataValidation>
    <dataValidation type="list" allowBlank="1" showInputMessage="1" showErrorMessage="1" promptTitle="Terdapat Kantor Desa" prompt="0. Tidak Ada Kantor Desa&#10;1. Ada, Diwilayah Desa&#10;2. Ada, Diluar Wilayah Desa&#10;" sqref="G28">
      <formula1>"0,1,2"</formula1>
    </dataValidation>
    <dataValidation type="whole" operator="greaterThanOrEqual" allowBlank="1" showInputMessage="1" showErrorMessage="1" promptTitle="Jarak BA T'dekat" prompt=" " sqref="G301">
      <formula1>0</formula1>
    </dataValidation>
    <dataValidation type="list" showInputMessage="1" showErrorMessage="1" promptTitle="Tdapat Bumdesa Keuangan" prompt="Terdapat Bumdesa Keuangan Bidang Simpan Pinjam &#10;0: Tidak Ada&#10;1: Ada" sqref="G599">
      <formula1>"0,1"</formula1>
    </dataValidation>
    <dataValidation type="decimal" operator="greaterThanOrEqual" allowBlank="1" showInputMessage="1" showErrorMessage="1" promptTitle="Jarak Pustu Terdekat" prompt="(Meter)" sqref="G153">
      <formula1>0</formula1>
    </dataValidation>
    <dataValidation type="list" showInputMessage="1" showErrorMessage="1" promptTitle="Terdapat Gotong Royong" prompt="Keterangan:&#10;0 : Tidak Ada&#10;1 : Ada" sqref="G314">
      <formula1>"0,1"</formula1>
    </dataValidation>
    <dataValidation type="whole" operator="greaterThanOrEqual" allowBlank="1" showInputMessage="1" showErrorMessage="1" promptTitle="Bid Penyelenggaraan PemDes 2019" prompt="Belanja Pertanahan Tahun 2019" sqref="G715">
      <formula1>0</formula1>
    </dataValidation>
    <dataValidation type="list" showInputMessage="1" showErrorMessage="1" promptTitle="Terdapat Panti Asuhan?" prompt="Keterangan:&#10;0 : Tidak Ada&#10;1 : Ada" sqref="G324">
      <formula1>"0,1"</formula1>
    </dataValidation>
    <dataValidation allowBlank="1" showInputMessage="1" showErrorMessage="1" promptTitle="Bid P Bencna, Mdesak, Drrat 2020" prompt="Penanggulangan Bencana Tahun 2020" sqref="G775"/>
    <dataValidation type="list" allowBlank="1" showInputMessage="1" showErrorMessage="1" promptTitle="Partisipasi Warga di Posyandu" prompt="0: Tidak Aktif&#10;1: Aktif" sqref="G193">
      <formula1>"0,1"</formula1>
    </dataValidation>
    <dataValidation type="list" showInputMessage="1" showErrorMessage="1" promptTitle="Tdapat Bumdesa Jasa Penyewaan" prompt="Terdapat Bumdesa Jasa Penyewaan&#10;0: Tidak Ada&#10;1: Ada" sqref="G585">
      <formula1>"0,1"</formula1>
    </dataValidation>
    <dataValidation type="whole" operator="greaterThanOrEqual" allowBlank="1" showInputMessage="1" showErrorMessage="1" promptTitle="Jlh Anak Pertumbuhan Hijau" prompt=" " sqref="G215">
      <formula1>0</formula1>
    </dataValidation>
    <dataValidation allowBlank="1" showInputMessage="1" showErrorMessage="1" promptTitle="Nomor Perdes Pembentukan Bumdesa" prompt=" " sqref="G627"/>
    <dataValidation allowBlank="1" showInputMessage="1" showErrorMessage="1" promptTitle="Nama Bendahara Bumdesa" prompt=" " sqref="G633"/>
    <dataValidation allowBlank="1" showInputMessage="1" showErrorMessage="1" promptTitle="Bid Pembin Kmasyrkt Desa Th 2019" prompt="Kebudayaan dan Keagamaan Tahun 2019" sqref="G744"/>
    <dataValidation type="list" allowBlank="1" showInputMessage="1" showErrorMessage="1" promptTitle="Kejahatan Paling Sering Terjadi" prompt="0  : Tidak Terjadi Kejahatan&#10;a1: Pencurian&#10;a2: Penipuan/ Penggelapan&#10;a3: Penganiayaan&#10;a4: Pembakaran&#10;a5: Perkosaan&#10;a6: Narkoba&#10;a7: Perjudian&#10;a8: Pembunuhan&#10;a9: Perdagangan Orang" sqref="G411">
      <formula1>"0,a1,a2,a3,a4,a5,a6,a7,a8,a9"</formula1>
    </dataValidation>
    <dataValidation allowBlank="1" showInputMessage="1" showErrorMessage="1" promptTitle="Jumlah Unit Bidang Bumdesa" prompt="TERHITUNG SECARA OTOMATIS" sqref="G625"/>
    <dataValidation type="whole" operator="greaterThanOrEqual" allowBlank="1" showInputMessage="1" showErrorMessage="1" promptTitle="Jlh Anak Usia (0-23 Bln)" prompt=" " sqref="G213">
      <formula1>0</formula1>
    </dataValidation>
    <dataValidation type="list" operator="lessThanOrEqual" showInputMessage="1" showErrorMessage="1" promptTitle="Terdapat Pura" prompt="Keterangan:&#10;0 : Tidak Ada&#10;1 : Ada" sqref="G369">
      <formula1>"0,1"</formula1>
    </dataValidation>
    <dataValidation type="whole" operator="greaterThanOrEqual" allowBlank="1" showInputMessage="1" showErrorMessage="1" promptTitle="Jlh Kejadian Konfik" prompt="Antar Agama&#10;(Kasus)" sqref="G390">
      <formula1>0</formula1>
    </dataValidation>
    <dataValidation type="whole" operator="greaterThanOrEqual" allowBlank="1" showInputMessage="1" showErrorMessage="1" promptTitle="Kepala Kaur TU &amp; Umum" prompt="Kepala Urusan Tata Usaha dan Umum Perempuan" sqref="G46">
      <formula1>0</formula1>
    </dataValidation>
    <dataValidation type="list" showInputMessage="1" showErrorMessage="1" promptTitle="Ketersediaan Angkutan Umum" prompt="Angkutan umum utama di Desa beroperasi setiap hari&#10;1: Ada, Trayek Tetap&#10;2: Ada, Tanpa Trayek Tetap&#10;3: Tidak Ada Angkutan Umum" sqref="G638">
      <formula1>"1,2,3"</formula1>
    </dataValidation>
    <dataValidation type="whole" operator="greaterThanOrEqual" allowBlank="1" showInputMessage="1" showErrorMessage="1" promptTitle="Frek Kejadian Bencana" prompt="Kekeringan&#10;(Kali/Tahun)" sqref="G663">
      <formula1>0</formula1>
    </dataValidation>
    <dataValidation type="whole" operator="greaterThanOrEqual" allowBlank="1" showInputMessage="1" showErrorMessage="1" promptTitle="Total Kepala Keluarga di Desa" prompt=" " sqref="G87">
      <formula1>0</formula1>
    </dataValidation>
    <dataValidation type="decimal" operator="greaterThanOrEqual" allowBlank="1" showInputMessage="1" showErrorMessage="1" promptTitle="Jarak RS Bersalin Terdekat" prompt="(Meter)" sqref="G141">
      <formula1>0</formula1>
    </dataValidation>
    <dataValidation type="decimal" operator="greaterThanOrEqual" allowBlank="1" showInputMessage="1" showErrorMessage="1" promptTitle="Jarak RS Bersalin Terdekat" prompt="(Meter)" sqref="G157">
      <formula1>0</formula1>
    </dataValidation>
    <dataValidation type="whole" operator="greaterThanOrEqual" allowBlank="1" showInputMessage="1" showErrorMessage="1" promptTitle="Warga jadi Peserta Jamkeda" prompt="Input Menggunakan Angka" sqref="G198">
      <formula1>0</formula1>
    </dataValidation>
    <dataValidation type="list" showInputMessage="1" showErrorMessage="1" promptTitle="Ketersediaan TK" prompt="Keterangan:&#10;0 : Tidak Ada&#10;1 : Ada" sqref="G296">
      <formula1>"0,1"</formula1>
    </dataValidation>
    <dataValidation type="whole" operator="greaterThanOrEqual" allowBlank="1" showInputMessage="1" showErrorMessage="1" promptTitle="Jlh KK Miliki Rumah SemiPermanen" prompt="Input Dengan Angka" sqref="G443">
      <formula1>0</formula1>
    </dataValidation>
    <dataValidation type="list" showInputMessage="1" showErrorMessage="1" promptTitle="Tdapat Bumdesa Bid Jasa" prompt="Terdapat Bumdesa Bisinis Sosial Bidang Jasa &#10;0: Tidak Ada&#10;1: Ada" sqref="G584">
      <formula1>"0,1"</formula1>
    </dataValidation>
    <dataValidation type="whole" operator="greaterThanOrEqual" allowBlank="1" showInputMessage="1" showErrorMessage="1" promptTitle="Bid Pelaks Pembangun PemDes 2019" prompt="Pendidikan Tahun 2019" sqref="G724">
      <formula1>0</formula1>
    </dataValidation>
    <dataValidation type="whole" operator="greaterThanOrEqual" allowBlank="1" showInputMessage="1" showErrorMessage="1" promptTitle="BPD dan Anggota" prompt="BPD dan Anggota Perempuan" sqref="G60">
      <formula1>0</formula1>
    </dataValidation>
    <dataValidation type="list" showInputMessage="1" showErrorMessage="1" promptTitle="Sumber air" prompt="Ketersediaan Sumber Air di Desa&#10;1: Ya, Sepanjang Tahun&#10;2: Ya, Kecuali Saat Tertentu Seperti Kemarau atau Kondisi Lainnya&#10;3: Tidak Tersedia Sumber Air" sqref="G646">
      <formula1>"1,2,3"</formula1>
    </dataValidation>
    <dataValidation type="whole" operator="greaterThanOrEqual" allowBlank="1" showInputMessage="1" showErrorMessage="1" promptTitle="Bid Penyelenggaraan PemDes 2019" prompt="Sarpras Pemdes Tahun 2019" sqref="G712">
      <formula1>0</formula1>
    </dataValidation>
    <dataValidation type="list" operator="greaterThanOrEqual" allowBlank="1" showInputMessage="1" showErrorMessage="1" promptTitle="Mayoritas alat P'ikanan di Desa" prompt="1. Rumpon&#10;2. Keramba Apung&#10;3. Dermaga Perikanan&#10;4. Tempat P'lelangan Ikan&#10;5. Cold Storage&#10;6. Kolam Ikan Air Tawar&#10;7. Alat Pengupas Sisik&#10;8. Alat Penghancur&#10;9. Manual&#10;10. Alat P'ikanan Modern Lain&#10;11. Alat P'ikanan Tradisional Lain&#10;12. Bukan Desa Perikanan" sqref="G537">
      <formula1>"1,2,3,4,5,6,7,8,9,10,11,12"</formula1>
    </dataValidation>
    <dataValidation type="whole" operator="greaterThanOrEqual" allowBlank="1" showInputMessage="1" showErrorMessage="1" promptTitle="Bumil T'akses Air Minum Aman" prompt=" " sqref="G228">
      <formula1>0</formula1>
    </dataValidation>
    <dataValidation type="list" showInputMessage="1" showErrorMessage="1" promptTitle="KUR" prompt="Terdapat fasilitas kredit berupa Kredit Usaha Rakyat&#10;0: Tidak Ada&#10;1: Ada" sqref="G566">
      <formula1>"0,1"</formula1>
    </dataValidation>
    <dataValidation type="list" showInputMessage="1" showErrorMessage="1" promptTitle="Telkomsel" prompt="Operator / provider telepon seluler Telkomsel dapat menerima sinyal&#10;0: Tidak&#10;1: Ya" sqref="G496">
      <formula1>"0,1"</formula1>
    </dataValidation>
    <dataValidation type="whole" operator="greaterThanOrEqual" allowBlank="1" showInputMessage="1" showErrorMessage="1" promptTitle="Jumlah Pekerjaan Petani" prompt="Jumlah Pekerja Petani Perempuan" sqref="G99">
      <formula1>0</formula1>
    </dataValidation>
    <dataValidation type="whole" operator="greaterThanOrEqual" allowBlank="1" showInputMessage="1" showErrorMessage="1" promptTitle="Jlh Tunadaksa" prompt=" " sqref="G424:G425">
      <formula1>0</formula1>
    </dataValidation>
    <dataValidation type="whole" operator="greaterThanOrEqual" allowBlank="1" showInputMessage="1" showErrorMessage="1" promptTitle="Bumil Pil FE slama 90 hari" prompt=" " sqref="G221">
      <formula1>0</formula1>
    </dataValidation>
    <dataValidation type="list" showInputMessage="1" showErrorMessage="1" promptTitle="Tdapat Bumdesa Keuangan" prompt="Terdapat Bumdesa Keuangan Bidang Agen 46&#10;0: Tidak Ada&#10;1: Ada" sqref="G603">
      <formula1>"0,1"</formula1>
    </dataValidation>
    <dataValidation type="whole" operator="greaterThanOrEqual" allowBlank="1" showInputMessage="1" showErrorMessage="1" promptTitle="Jlh SMU/MA/SMK di Desa" prompt=" " sqref="G270">
      <formula1>0</formula1>
    </dataValidation>
    <dataValidation type="list" showInputMessage="1" showErrorMessage="1" promptTitle="Tdapat Bumdesa Keuangan" prompt="Terdapat Bumdesa Keuangan Bidang PPOB &#10;0: Tidak Ada&#10;1: Ada" sqref="G606">
      <formula1>"0,1"</formula1>
    </dataValidation>
    <dataValidation type="whole" operator="greaterThanOrEqual" allowBlank="1" showInputMessage="1" showErrorMessage="1" promptTitle="Bid Penyelenggaraan PemDes 2020" prompt="Total Belanja Bidang Penyelenggaraan Pemerintah Tahun 2020" sqref="G716">
      <formula1>0</formula1>
    </dataValidation>
    <dataValidation operator="greaterThanOrEqual" allowBlank="1" showInputMessage="1" showErrorMessage="1" promptTitle="Bahan Bakar Masak Lainnya" prompt="(Sebutkan)" sqref="G554"/>
    <dataValidation type="list" showInputMessage="1" showErrorMessage="1" promptTitle="Tdapat Bumdesa Perdagangan" prompt="Terdapat Bumdesa Perdagangan&#10;0: Tidak Ada&#10;1: Ada" sqref="G590">
      <formula1>"0,1"</formula1>
    </dataValidation>
    <dataValidation type="whole" operator="greaterThanOrEqual" allowBlank="1" showInputMessage="1" showErrorMessage="1" promptTitle="Jlh Frek PKK" prompt="(Kali/Thn)" sqref="G321">
      <formula1>0</formula1>
    </dataValidation>
    <dataValidation type="whole" operator="greaterThanOrEqual" allowBlank="1" showInputMessage="1" showErrorMessage="1" promptTitle="Frek Kejadian Bencana" prompt="Lainnya&#10;(Kali/Tahun)" sqref="G665">
      <formula1>0</formula1>
    </dataValidation>
    <dataValidation type="list" allowBlank="1" showInputMessage="1" showErrorMessage="1" promptTitle="Terdapat Kejahatan Pemerkosaan" prompt="Keterangan:&#10;0 : Tidak Ada&#10;1 : Ada" sqref="G406">
      <formula1>"0,1"</formula1>
    </dataValidation>
    <dataValidation allowBlank="1" showInputMessage="1" showErrorMessage="1" promptTitle="Bid P Bencna, Mdesak, Drrat 2019" prompt="Keadaan Mendesak Tahun 2019" sqref="G773"/>
    <dataValidation allowBlank="1" showInputMessage="1" showErrorMessage="1" promptTitle="Sumber Pendapatan Desa 2019-2020" prompt="Total PAD Tahun 2019" sqref="G680"/>
    <dataValidation type="whole" operator="greaterThanOrEqual" allowBlank="1" showInputMessage="1" showErrorMessage="1" promptTitle="Frek Keg Seni Adat &amp; Budaya" prompt="(Kali/Thn)" sqref="G373">
      <formula1>0</formula1>
    </dataValidation>
    <dataValidation type="whole" operator="greaterThanOrEqual" allowBlank="1" showInputMessage="1" showErrorMessage="1" promptTitle="Jlh PAUD Non Pemerintah" prompt="(Unit)" sqref="G293">
      <formula1>0</formula1>
    </dataValidation>
    <dataValidation type="whole" operator="greaterThanOrEqual" allowBlank="1" showInputMessage="1" showErrorMessage="1" promptTitle="Jumlah Bidan Desa (BDD)" prompt="Input Menggunakan Angka" sqref="G177">
      <formula1>0</formula1>
    </dataValidation>
    <dataValidation type="whole" operator="greaterThanOrEqual" allowBlank="1" showInputMessage="1" showErrorMessage="1" promptTitle="Jumlah Bunuh Diri di Desa" prompt="Input dengan Angka" sqref="G436">
      <formula1>0</formula1>
    </dataValidation>
    <dataValidation type="whole" operator="greaterThanOrEqual" allowBlank="1" showInputMessage="1" showErrorMessage="1" promptTitle="Jumlah Pekerjaan Lainnya" prompt=" TERHITUNG SECARA OTOMATIS" sqref="G123">
      <formula1>0</formula1>
    </dataValidation>
    <dataValidation type="whole" operator="greaterThanOrEqual" allowBlank="1" showInputMessage="1" showErrorMessage="1" promptTitle="Jlh Kejadian Konfik" prompt="Kelompok Masyarakat Antar Desa&#10;(Kasus)" sqref="G385">
      <formula1>0</formula1>
    </dataValidation>
    <dataValidation type="list" showInputMessage="1" showErrorMessage="1" promptTitle="Terdapat Kelompok Seni adat?" prompt="Keterangan:&#10;0 : Tidak Ada&#10;1 : Ada" sqref="G372">
      <formula1>"0,1"</formula1>
    </dataValidation>
    <dataValidation type="list" showInputMessage="1" showErrorMessage="1" promptTitle="Pemanfaatan BPJS" prompt="Keterangan:&#10;0: Tidak Ada&#10;1: Ya, Sebagian Besar&#10;2: Ya, Sebagian Kecil&#10;" sqref="G197">
      <formula1>"0,1,2"</formula1>
    </dataValidation>
    <dataValidation type="whole" operator="greaterThanOrEqual" allowBlank="1" showInputMessage="1" showErrorMessage="1" promptTitle="Bumil Mengalami RESTI" prompt=" " sqref="G226">
      <formula1>0</formula1>
    </dataValidation>
    <dataValidation type="whole" operator="greaterThanOrEqual" allowBlank="1" showInputMessage="1" showErrorMessage="1" promptTitle="Kepala Seksi Pemerintahan" prompt="Kepala Seksi Pemerintahan Perempuan" sqref="G52">
      <formula1>0</formula1>
    </dataValidation>
    <dataValidation type="list" showInputMessage="1" showErrorMessage="1" promptTitle="Sumber Energi PJU dr EBT Non PLN" prompt="0: Tidak Ada&#10;1: Ada" sqref="G493">
      <formula1>"0,1"</formula1>
    </dataValidation>
    <dataValidation type="decimal" operator="greaterThanOrEqual" allowBlank="1" showInputMessage="1" showErrorMessage="1" promptTitle="Jarak Rumah Sakit Terdekat" prompt="(Meter)" sqref="G137">
      <formula1>0</formula1>
    </dataValidation>
    <dataValidation type="list" showInputMessage="1" showErrorMessage="1" promptTitle="Adanya Limbah di Sungai" prompt="Terdapat Sungai Terkena Pembuangan Limbah&#10;0: Tidak Ada&#10;1: Ada" sqref="G651">
      <formula1>"0,1"</formula1>
    </dataValidation>
    <dataValidation type="list" showInputMessage="1" showErrorMessage="1" promptTitle="Status Bumdesa Bersama" prompt="Status Bumdesa Bersama di Desa&#10;0: Tidak Aktif&#10;1: Aktif" sqref="G579">
      <formula1>"0,1"</formula1>
    </dataValidation>
    <dataValidation allowBlank="1" showInputMessage="1" showErrorMessage="1" promptTitle="Jumlah Sumber Energi Terbarukan" prompt="TERHITUNG SECARA OTOMATIS" sqref="G488"/>
    <dataValidation type="list" showInputMessage="1" showErrorMessage="1" promptTitle="Produk Unggulan" prompt="Terdapat produk unggulan di Desa:&#10;0 : Tidak Ada&#10;1 : Ada" sqref="G516">
      <formula1>"0,1"</formula1>
    </dataValidation>
    <dataValidation type="list" allowBlank="1" showInputMessage="1" showErrorMessage="1" promptTitle="Pendidikan T'akhir Plt/ Kades" prompt="0. Tidak Pernah Sekolah&#10;1. Tamat S3&#10;2. Tamat S2&#10;3. Tamat S1/DIV&#10;4. Tamat Akademi DIII&#10;5. Tamat SLTA/ Sederajat&#10;6. Tamat SLTP/ Sederajat&#10;7. Tamat SD/ Sederajat&#10;8. Tidak Tamat SD/sederajat" sqref="G39">
      <formula1>"0,1, 2, 3, 4, 5,6,7,8"</formula1>
    </dataValidation>
    <dataValidation type="list" showInputMessage="1" showErrorMessage="1" promptTitle="Sarana informasi lainnya" prompt="Desa memiliki sarana informasi lainnya&#10;0: Tidak&#10;1: Ya" sqref="G508">
      <formula1>"0,1"</formula1>
    </dataValidation>
    <dataValidation type="whole" operator="greaterThanOrEqual" allowBlank="1" showInputMessage="1" showErrorMessage="1" promptTitle="Jlh Frek P'kumpulan Agama" prompt="(Kali/Thn)" sqref="G323">
      <formula1>0</formula1>
    </dataValidation>
    <dataValidation type="list" showInputMessage="1" showErrorMessage="1" promptTitle="Jenis permukaan jalan Desa" prompt="Jenis permukaan jalan Desa yang terluas&#10;1: Aspal/ Beton&#10;2: Diperkeras (kerikil, batu, dll)&#10;3: Tanah&#10;4: Lainnya" sqref="G642">
      <formula1>"1,2,3,4"</formula1>
    </dataValidation>
    <dataValidation type="whole" operator="greaterThanOrEqual" allowBlank="1" showInputMessage="1" showErrorMessage="1" promptTitle="Jlh RT 1.000 HPK" prompt=" " sqref="G211">
      <formula1>0</formula1>
    </dataValidation>
    <dataValidation type="whole" operator="greaterThanOrEqual" allowBlank="1" showInputMessage="1" showErrorMessage="1" promptTitle="Bid Penyelenggaraan PemDes 2020" prompt="Sarpras Pemdes Tahun 2020" sqref="G718">
      <formula1>0</formula1>
    </dataValidation>
    <dataValidation type="list" showInputMessage="1" showErrorMessage="1" promptTitle="KKP-E" prompt="Terdapat fasilitas kredit berupa  Kredit Ketahanan Pangan dan Energi&#10;0: Tidak Ada&#10;1: Ada" sqref="G567">
      <formula1>"0,1"</formula1>
    </dataValidation>
    <dataValidation type="whole" operator="greaterThanOrEqual" allowBlank="1" showInputMessage="1" showErrorMessage="1" promptTitle="Bid Pelaks Pembangun PemDes 2019" prompt="Lingkungan Hidup Tahun 2019" sqref="G728">
      <formula1>0</formula1>
    </dataValidation>
    <dataValidation type="whole" operator="greaterThanOrEqual" allowBlank="1" showInputMessage="1" showErrorMessage="1" promptTitle="Jlh Frek Musyawarah Desa" prompt="(Kali/Thn)" sqref="G342">
      <formula1>0</formula1>
    </dataValidation>
    <dataValidation allowBlank="1" showInputMessage="1" showErrorMessage="1" promptTitle="Tingkat Konvergensi" prompt="TERHITUNG SECARA OTOMATIS" sqref="G236"/>
    <dataValidation type="whole" operator="greaterThanOrEqual" allowBlank="1" showInputMessage="1" showErrorMessage="1" promptTitle="Jlh Tunanetra" prompt=" " sqref="G418:G419">
      <formula1>0</formula1>
    </dataValidation>
    <dataValidation type="list" showInputMessage="1" showErrorMessage="1" promptTitle="Air Minum dari Air Hujan" prompt="Keterangan:&#10;0 : Tidak&#10;1 : Ya" sqref="G455">
      <formula1>"0,1"</formula1>
    </dataValidation>
    <dataValidation type="decimal" operator="greaterThanOrEqual" allowBlank="1" showInputMessage="1" showErrorMessage="1" promptTitle="Jarak Apotik Terdekat" prompt="(Meter)" sqref="G173">
      <formula1>0</formula1>
    </dataValidation>
    <dataValidation type="list" showInputMessage="1" showErrorMessage="1" promptTitle="Mayoritas Agama?" prompt="Keterangan:&#10;1 : Islam&#10;2 : Kristen&#10;3 : Katolik&#10;4 : Budha&#10;5 : Hindu&#10;6 : Konghucu&#10;7 : Lainnya" sqref="G371">
      <formula1>"1,2,3,4,5,6,7"</formula1>
    </dataValidation>
    <dataValidation type="list" showInputMessage="1" showErrorMessage="1" promptTitle="Internet Kantor Desa" prompt="Terdapat fasilitas internet di kantor kepala Desa&#10;0: Tidak&#10;1: Ya" sqref="G504">
      <formula1>"0,1"</formula1>
    </dataValidation>
    <dataValidation type="list" showInputMessage="1" showErrorMessage="1" promptTitle="TV Luar Negeri" prompt="Siaran program televisi saluran luar negeri&#10;0: Tidak&#10;1: Ya" sqref="G503">
      <formula1>"0,1"</formula1>
    </dataValidation>
    <dataValidation type="list" showInputMessage="1" showErrorMessage="1" promptTitle="Tersedia Puskesmas Pembantu" prompt="0: Tidak Ada&#10;1: Ada&#10;&#10;" sqref="G152">
      <formula1>"0,1"</formula1>
    </dataValidation>
    <dataValidation allowBlank="1" showInputMessage="1" showErrorMessage="1" promptTitle="Bid Pembin Kmasyrkt Desa Th 2019" prompt="Kelembagaan Masyarakat Tahun 2019" sqref="G746"/>
    <dataValidation allowBlank="1" showInputMessage="1" showErrorMessage="1" promptTitle="Bid Pembin Kmasyrkt Desa Th 2019" prompt="Total Bidang Pembinaan Kemasyarakatan Desa Tahun 2019" sqref="G742"/>
    <dataValidation type="whole" operator="greaterThanOrEqual" allowBlank="1" showInputMessage="1" showErrorMessage="1" promptTitle="Jarak Bank Pemerintah T'dekat" prompt="(Meter)" sqref="G562">
      <formula1>0</formula1>
    </dataValidation>
    <dataValidation type="whole" operator="greaterThanOrEqual" allowBlank="1" showInputMessage="1" showErrorMessage="1" promptTitle="Jlh Frek Arisan" prompt="(Kali/Thn)" sqref="G327">
      <formula1>0</formula1>
    </dataValidation>
    <dataValidation type="whole" operator="greaterThanOrEqual" allowBlank="1" showInputMessage="1" showErrorMessage="1" promptTitle="Jumlah Pekerjaan TNI" prompt="Jumlah Pekerja TNI Laki-Laki" sqref="G112">
      <formula1>0</formula1>
    </dataValidation>
    <dataValidation type="list" showInputMessage="1" showErrorMessage="1" promptTitle="Aada Tidaknya AKI" prompt="Keterangan:&#10;0 : Tidak Ada&#10;1 : Ada&#10;" sqref="G200">
      <formula1>"0,1"</formula1>
    </dataValidation>
    <dataValidation type="list" showInputMessage="1" showErrorMessage="1" promptTitle="Bank Pemerintah" prompt="Terdapat bank umum pemerintah di Desa&#10;0: Tidak Ada&#10;1: Ada" sqref="G561">
      <formula1>"0,1"</formula1>
    </dataValidation>
    <dataValidation type="list" showInputMessage="1" showErrorMessage="1" promptTitle="Ada tidaknya PKBM paket a/b/c" prompt="Keterangan:&#10;0 : Tidak Ada&#10;1 : Ada" sqref="G306">
      <formula1>"0,1"</formula1>
    </dataValidation>
    <dataValidation type="whole" operator="greaterThanOrEqual" allowBlank="1" showInputMessage="1" showErrorMessage="1" promptTitle="Total Anggota Bumdes" prompt=" " sqref="G634">
      <formula1>0</formula1>
    </dataValidation>
    <dataValidation type="whole" operator="greaterThanOrEqual" allowBlank="1" showInputMessage="1" showErrorMessage="1" promptTitle="Jlh Fasilitas Lap Bulu Tangkis" prompt="(Unit)" sqref="G349">
      <formula1>0</formula1>
    </dataValidation>
    <dataValidation type="list" operator="greaterThanOrEqual" showInputMessage="1" showErrorMessage="1" promptTitle="Info APBDes (Musdes)" prompt="0: Tidak&#10;1: Ya" sqref="G705">
      <formula1>"0,1"</formula1>
    </dataValidation>
    <dataValidation type="list" operator="lessThanOrEqual" showInputMessage="1" showErrorMessage="1" promptTitle="Terdapat Gereja Kristen" prompt="Keterangan:&#10;0 : Tidak Ada&#10;1 : Ada" sqref="G366">
      <formula1>"0,1"</formula1>
    </dataValidation>
    <dataValidation type="list" allowBlank="1" showInputMessage="1" showErrorMessage="1" promptTitle="Adanya Mediator yang Menangani" prompt="Keterangan:&#10;0 : Tidak&#10;1 : Ya" sqref="G394:G398">
      <formula1>"0,1"</formula1>
    </dataValidation>
    <dataValidation type="whole" operator="greaterThanOrEqual" allowBlank="1" showInputMessage="1" showErrorMessage="1" promptTitle="Kepala Kaur Perencanaan" prompt="Kepala Urusan Perencanaan Laki-Laki" sqref="G49">
      <formula1>0</formula1>
    </dataValidation>
    <dataValidation type="whole" operator="greaterThanOrEqual" allowBlank="1" showInputMessage="1" showErrorMessage="1" promptTitle="Kepala Seksi Pemerintahan" prompt="Kepala Seksi Pemerintahan Laki-Laki" sqref="G51">
      <formula1>0</formula1>
    </dataValidation>
    <dataValidation type="list" showInputMessage="1" showErrorMessage="1" promptTitle="Kualitas Jalan" prompt="Kualitas permukaan jalan di Desa&#10;1: Baik&#10;2: Rusak sedang&#10;3: Rusak parah" sqref="G643">
      <formula1>"1,2,3"</formula1>
    </dataValidation>
    <dataValidation type="list" allowBlank="1" showInputMessage="1" showErrorMessage="1" promptTitle="Produk laut" prompt="Terdapat produksi hasil tangkapan laut:&#10;0 : Tidak Ada&#10;1 : Ada" sqref="G521">
      <formula1>"0,1"</formula1>
    </dataValidation>
    <dataValidation type="whole" operator="greaterThanOrEqual" allowBlank="1" showInputMessage="1" showErrorMessage="1" promptTitle="Jlh KK Belum Teraliri Listrik" prompt="Non Listrik&#10;(KK)" sqref="G480">
      <formula1>0</formula1>
    </dataValidation>
    <dataValidation type="list" showInputMessage="1" showErrorMessage="1" promptTitle="Bahan Bakar Memasak" prompt="1: Gas Kota&#10;2: Biogas&#10;3: LPG 3 Kg&#10;4: LPG &gt;3 Kg&#10;5: Batu Bara&#10;6: Kriket&#10;7: Minyak Tanah&#10;8: Kayu Bakar&#10;9: Lainnya " sqref="G553">
      <formula1>"0,1,2,3,4,5,6,7,8,9"</formula1>
    </dataValidation>
    <dataValidation type="whole" operator="greaterThanOrEqual" allowBlank="1" showInputMessage="1" showErrorMessage="1" promptTitle="Jlh Ortu/P'asuh Ikut Parenting" sqref="G250:G254">
      <formula1>0</formula1>
    </dataValidation>
    <dataValidation type="whole" operator="greaterThanOrEqual" allowBlank="1" showInputMessage="1" showErrorMessage="1" promptTitle="Jlh SMP/MTs di Desa" prompt=" " sqref="G266">
      <formula1>0</formula1>
    </dataValidation>
    <dataValidation type="whole" operator="greaterThanOrEqual" allowBlank="1" showInputMessage="1" showErrorMessage="1" promptTitle="Posyandu Mlakukan Kegiatan /2bln" prompt="Input Menggunakan Angka" sqref="G192">
      <formula1>0</formula1>
    </dataValidation>
    <dataValidation type="list" showInputMessage="1" showErrorMessage="1" promptTitle="Adanya Warga Beragama Lainnya" prompt="Keterangan:&#10;0 : Tidak Ada&#10;1 : Ada" sqref="G363">
      <formula1>"0,1"</formula1>
    </dataValidation>
    <dataValidation type="list" showInputMessage="1" showErrorMessage="1" promptTitle="Ketersediaan Pos PAUD" prompt="Keterangan:&#10;0 : Tidak Ada&#10;1 : Ada" sqref="G291">
      <formula1>"0,1"</formula1>
    </dataValidation>
    <dataValidation type="list" showInputMessage="1" showErrorMessage="1" promptTitle="Kondisi Ruang Publik di Desa" prompt="Keterangan:&#10;1 :Baik Terawat&#10;2 : Kurang Terawat&#10;3 : Tidak Terawat&#10;4 : Tidak Ada Ruang Terbuka Publik" sqref="G317">
      <formula1>"1,2,3,4"</formula1>
    </dataValidation>
    <dataValidation type="whole" operator="greaterThanOrEqual" allowBlank="1" showInputMessage="1" showErrorMessage="1" promptTitle="Jlh Frek Panti Asuhan" prompt="(Kali/Thn)" sqref="G325">
      <formula1>0</formula1>
    </dataValidation>
    <dataValidation type="decimal" operator="greaterThanOrEqual" allowBlank="1" showInputMessage="1" showErrorMessage="1" promptTitle="Jarak Puskesmas Non Inap Tdekat" prompt="(Meter)" sqref="G149">
      <formula1>0</formula1>
    </dataValidation>
    <dataValidation type="list" showInputMessage="1" showErrorMessage="1" promptTitle="Tdapat Bumdesa Bid Air Bersih" prompt="Terdapat Bumdesa Bisinis Sosial bidang Air Bersih&#10;0: Tidak Ada&#10;1: Ada" sqref="G581">
      <formula1>"0,1"</formula1>
    </dataValidation>
    <dataValidation allowBlank="1" showInputMessage="1" showErrorMessage="1" promptTitle="Falititas/ Lapangan Lainnya" prompt="(Sebutkan)" sqref="G352"/>
    <dataValidation allowBlank="1" showInputMessage="1" showErrorMessage="1" prompt="Tahun dan Bulan" sqref="G40"/>
    <dataValidation allowBlank="1" showInputMessage="1" showErrorMessage="1" prompt="Tahun dan Bulan" sqref="G42"/>
    <dataValidation type="list" showInputMessage="1" showErrorMessage="1" promptTitle="Tdpt Puskesmas Tanpa Rawat Ina" prompt="0: Tidak Ada&#10;1: Ada&#10;" sqref="G148">
      <formula1>"0,1"</formula1>
    </dataValidation>
    <dataValidation allowBlank="1" showInputMessage="1" showErrorMessage="1" promptTitle="Bidang PMD Tahun 2020" prompt="Koperasi Tahun 2020" sqref="G766"/>
    <dataValidation type="whole" operator="greaterThanOrEqual" allowBlank="1" showInputMessage="1" showErrorMessage="1" promptTitle="Waktu Tempuh" prompt="Biaya yang dikeluarkan untuk Transportasi Dari kantor Desa Ke Ke Kantor Bupati/Walikota" sqref="G781">
      <formula1>0</formula1>
    </dataValidation>
    <dataValidation type="whole" operator="greaterThanOrEqual" allowBlank="1" showInputMessage="1" showErrorMessage="1" promptTitle="Waktu Tempuh" prompt="Biaya yang dikeluarkan untuk Transportasi Dari kantor Desa Ke Ke Kantor Bupati/Walikota" sqref="G784">
      <formula1>0</formula1>
    </dataValidation>
    <dataValidation type="whole" operator="greaterThanOrEqual" allowBlank="1" showInputMessage="1" showErrorMessage="1" promptTitle="Jumlah Pekerjaan Buruh" prompt="Jumlah Pekerja Buruh/ Nelayan Perempuan" sqref="G103">
      <formula1>0</formula1>
    </dataValidation>
    <dataValidation type="whole" operator="greaterThanOrEqual" allowBlank="1" showInputMessage="1" showErrorMessage="1" promptTitle="Jlh Mikro kecil-Lainnya" prompt="Input Menggunakan Angka" sqref="G528">
      <formula1>0</formula1>
    </dataValidation>
    <dataValidation type="whole" operator="greaterThanOrEqual" allowBlank="1" showInputMessage="1" showErrorMessage="1" promptTitle="Jlh Pasar Toko/Warung Kelontong" prompt="(Unit)" sqref="G546">
      <formula1>0</formula1>
    </dataValidation>
    <dataValidation type="list" showInputMessage="1" showErrorMessage="1" promptTitle="Perubahan penggunaan lahan" prompt="Terdapat perubahan penggunaan lahan dari sektor pertanian menjadi non-pertanian&#10;0: Tidak Ada&#10;1: Ada" sqref="G653">
      <formula1>"0,1"</formula1>
    </dataValidation>
    <dataValidation type="list" showInputMessage="1" showErrorMessage="1" promptTitle="Kelompok Pertokoan" prompt="Ketersediaan kelompok pertokoan di Desa:&#10;0 : Tidak Ada&#10;1 : Ada" sqref="G540">
      <formula1>"0,1"</formula1>
    </dataValidation>
    <dataValidation type="whole" operator="greaterThanOrEqual" allowBlank="1" showInputMessage="1" showErrorMessage="1" promptTitle="TP. PKK Desa" prompt="TP. PKK Desa Laki-Laki" sqref="G63">
      <formula1>0</formula1>
    </dataValidation>
    <dataValidation type="whole" operator="greaterThanOrEqual" showInputMessage="1" showErrorMessage="1" promptTitle="Koperasi aktif" prompt="Jumlah koperasi aktif beroperasi (unit)&#10;" sqref="G572">
      <formula1>0</formula1>
    </dataValidation>
    <dataValidation type="list" allowBlank="1" showInputMessage="1" showErrorMessage="1" promptTitle="Terdapat Kejahatan Penganiayaan" prompt="Keterangan:&#10;0 : Tidak Ada&#10;1 : Ada" sqref="G404">
      <formula1>"0,1"</formula1>
    </dataValidation>
    <dataValidation type="list" allowBlank="1" showInputMessage="1" showErrorMessage="1" promptTitle="Kondisi KK Rumah Semi Permanen" prompt="1. Baik&#10;2. Sedang&#10;3. Rusak" sqref="G444">
      <formula1>"1,2,3"</formula1>
    </dataValidation>
    <dataValidation type="whole" operator="greaterThanOrEqual" allowBlank="1" showInputMessage="1" showErrorMessage="1" promptTitle="Jarak Jasa Ekspedisi T'dekat" prompt="(Meter)" sqref="G559">
      <formula1>0</formula1>
    </dataValidation>
    <dataValidation allowBlank="1" showInputMessage="1" showErrorMessage="1" promptTitle="Koordinat Desa Longitude (BB/BT)" prompt="Dapat di Cek Melalui:&#10;www.latlong.net&#10;atau &#10;Foto Geotagging" sqref="G26"/>
    <dataValidation type="whole" operator="greaterThanOrEqual" allowBlank="1" showInputMessage="1" showErrorMessage="1" promptTitle="Jlh Kunjungan Anak Stunting" prompt=" " sqref="G245">
      <formula1>0</formula1>
    </dataValidation>
    <dataValidation allowBlank="1" showInputMessage="1" showErrorMessage="1" promptTitle="Bid P Bencna, Mdesak, Drrat 2020" prompt="Keadaan Darurat Tahun 2020" sqref="G776"/>
    <dataValidation type="whole" operator="greaterThanOrEqual" allowBlank="1" showInputMessage="1" showErrorMessage="1" promptTitle="Kepala Urusan Keuangan" prompt="Kepala Urusan Keuangan Laki-Laki" sqref="G47">
      <formula1>0</formula1>
    </dataValidation>
    <dataValidation allowBlank="1" showInputMessage="1" showErrorMessage="1" promptTitle="Nama Informan" prompt=" " sqref="G12"/>
    <dataValidation type="list" showInputMessage="1" showErrorMessage="1" promptTitle="Sebagian Warga Membuang Sampah" prompt="Keterangan:&#10;1 : Tempat Sampah Kemudian Diangkut&#10;2 : Dalam Lubang atau Dibakar&#10;3 : Sungai/ Saluran Irigasi/ Danau/ Laut/ Got/ Selokan&#10;4 : Lainnya" sqref="G474">
      <formula1>"1,2,3,4"</formula1>
    </dataValidation>
    <dataValidation type="whole" operator="greaterThanOrEqual" allowBlank="1" showInputMessage="1" showErrorMessage="1" promptTitle="Jrk ke Pst Kursus/P'latihan" prompt=" " sqref="G308">
      <formula1>0</formula1>
    </dataValidation>
    <dataValidation type="whole" operator="greaterThanOrEqual" allowBlank="1" showInputMessage="1" showErrorMessage="1" promptTitle="Jumlah Pekerjaan Perawat" prompt="Jumlah Pekerja Perawat Laki-Laki" sqref="G119">
      <formula1>0</formula1>
    </dataValidation>
    <dataValidation type="whole" operator="lessThanOrEqual" allowBlank="1" showInputMessage="1" showErrorMessage="1" promptTitle="Jlh Indikator Terpenuhi Bumil" prompt="TERHITUNG SECARA OTOMATIS" sqref="G232">
      <formula1>1000</formula1>
    </dataValidation>
    <dataValidation type="whole" operator="greaterThanOrEqual" allowBlank="1" showInputMessage="1" showErrorMessage="1" promptTitle="Sekretaris Desa Laki-Laki" prompt=" " sqref="G43">
      <formula1>0</formula1>
    </dataValidation>
    <dataValidation type="whole" operator="greaterThanOrEqual" allowBlank="1" showInputMessage="1" showErrorMessage="1" promptTitle="Bumil Mengalami Kunjungan KEK" prompt=" " sqref="G225">
      <formula1>0</formula1>
    </dataValidation>
    <dataValidation type="whole" operator="greaterThanOrEqual" allowBlank="1" showInputMessage="1" showErrorMessage="1" promptTitle="Jlh Anggota P'rumusn RPJMDes Akf" prompt="(Orang)" sqref="G674">
      <formula1>0</formula1>
    </dataValidation>
    <dataValidation allowBlank="1" showInputMessage="1" showErrorMessage="1" promptTitle="Sumber Pendapatan Desa 2019-2020" prompt="Total Bagi Hasil Pajak &amp; Retribusi Daerah 2019" sqref="G684"/>
    <dataValidation type="list" showInputMessage="1" showErrorMessage="1" promptTitle="TVRI" prompt="Siaran program televisi saluran TVRI Nasional dan TVRI daerah&#10;0: Tidak&#10;1: Ya" sqref="G501">
      <formula1>"0,1"</formula1>
    </dataValidation>
    <dataValidation type="whole" operator="greaterThanOrEqual" allowBlank="1" showInputMessage="1" showErrorMessage="1" promptTitle="BPD dan Anggota" prompt="BPD dan Anggota Laki-Laki" sqref="G59">
      <formula1>0</formula1>
    </dataValidation>
    <dataValidation type="list" operator="lessThanOrEqual" showInputMessage="1" showErrorMessage="1" promptTitle="Terdapat Gereja Katolik" prompt="Keterangan:&#10;0 : Tidak Ada&#10;1 : Ada" sqref="G367">
      <formula1>"0,1"</formula1>
    </dataValidation>
  </dataValidations>
  <pageMargins left="5.8333333333333001E-2" right="0.2166666666666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PERSETUJUAN</vt:lpstr>
      <vt:lpstr>INPUTAN DESA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dcterms:created xsi:type="dcterms:W3CDTF">2020-03-17T07:23:38Z</dcterms:created>
  <dcterms:modified xsi:type="dcterms:W3CDTF">2020-06-12T02:35:02Z</dcterms:modified>
</cp:coreProperties>
</file>